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E3B6" lockStructure="1"/>
  <bookViews>
    <workbookView xWindow="0" yWindow="0" windowWidth="23256" windowHeight="9780" tabRatio="577"/>
  </bookViews>
  <sheets>
    <sheet name="תנאי-סף" sheetId="1" r:id="rId1"/>
    <sheet name="איכות" sheetId="8" r:id="rId2"/>
    <sheet name="תכנית עבודה" sheetId="11" r:id="rId3"/>
    <sheet name="ממליצים על המציע" sheetId="9" r:id="rId4"/>
    <sheet name="ראיון" sheetId="10" r:id="rId5"/>
    <sheet name="מחירים" sheetId="12" r:id="rId6"/>
    <sheet name="מחיר וסיכום" sheetId="6" r:id="rId7"/>
  </sheets>
  <definedNames>
    <definedName name="_Ref173487267" localSheetId="0">'תנאי-סף'!#REF!</definedName>
    <definedName name="_Ref179538436" localSheetId="0">'תנאי-סף'!#REF!</definedName>
    <definedName name="_Ref263083897" localSheetId="0">'תנאי-סף'!$C$9</definedName>
    <definedName name="_Ref274737718" localSheetId="0">'תנאי-סף'!$C$10</definedName>
    <definedName name="_Ref274737979" localSheetId="0">'תנאי-סף'!#REF!</definedName>
    <definedName name="_Ref295727242" localSheetId="0">'תנאי-סף'!$C$11</definedName>
    <definedName name="_Ref296892065" localSheetId="0">'תנאי-סף'!$C$15</definedName>
    <definedName name="_Ref297537484" localSheetId="0">'תנאי-סף'!#REF!</definedName>
    <definedName name="_Ref297537502" localSheetId="0">'תנאי-סף'!#REF!</definedName>
    <definedName name="_Ref299015948" localSheetId="0">'תנאי-סף'!#REF!</definedName>
    <definedName name="_Ref299441922" localSheetId="0">'תנאי-סף'!$C$19</definedName>
    <definedName name="_Ref299445146" localSheetId="0">'תנאי-סף'!#REF!</definedName>
    <definedName name="_Ref299615356" localSheetId="0">'תנאי-סף'!#REF!</definedName>
    <definedName name="_Ref299617500" localSheetId="0">'תנאי-סף'!#REF!</definedName>
    <definedName name="_Ref304923103" localSheetId="0">'תנאי-סף'!$C$10</definedName>
    <definedName name="_Ref304980088" localSheetId="0">'תנאי-סף'!#REF!</definedName>
    <definedName name="_Ref306772740" localSheetId="0">'תנאי-סף'!#REF!</definedName>
    <definedName name="_Ref316295880" localSheetId="0">'תנאי-סף'!#REF!</definedName>
    <definedName name="_Ref316372399" localSheetId="0">'תנאי-סף'!$C$19</definedName>
    <definedName name="_Ref329872137" localSheetId="0">'תנאי-סף'!$C$20</definedName>
    <definedName name="_Ref373241086" localSheetId="0">'תנאי-סף'!$C$13</definedName>
    <definedName name="_Ref374524676" localSheetId="0">'תנאי-סף'!$C$9</definedName>
    <definedName name="_Ref414963483" localSheetId="0">'תנאי-סף'!$C$23</definedName>
    <definedName name="_Ref416103278" localSheetId="0">'תנאי-סף'!$C$24</definedName>
    <definedName name="_Ref421107478" localSheetId="0">'תנאי-סף'!$C$16</definedName>
    <definedName name="_Ref468390650" localSheetId="0">'תנאי-סף'!$C$24</definedName>
    <definedName name="_Ref479173217" localSheetId="0">'תנאי-סף'!$C$26</definedName>
    <definedName name="_Ref479173256" localSheetId="0">'תנאי-סף'!$C$25</definedName>
    <definedName name="_xlnm.Print_Area" localSheetId="0">'תנאי-סף'!$A$1:$G$58</definedName>
  </definedNames>
  <calcPr calcId="152511"/>
</workbook>
</file>

<file path=xl/calcChain.xml><?xml version="1.0" encoding="utf-8"?>
<calcChain xmlns="http://schemas.openxmlformats.org/spreadsheetml/2006/main">
  <c r="O4" i="12" l="1"/>
  <c r="K4" i="12"/>
  <c r="G4" i="12"/>
  <c r="L15" i="8"/>
  <c r="I15" i="8"/>
  <c r="F15" i="8"/>
  <c r="L9" i="8"/>
  <c r="M9" i="8" s="1"/>
  <c r="I9" i="8"/>
  <c r="J9" i="8" s="1"/>
  <c r="F9" i="8"/>
  <c r="G9" i="8" s="1"/>
  <c r="H8" i="12"/>
  <c r="I8" i="12" s="1"/>
  <c r="L8" i="12"/>
  <c r="M8" i="12" s="1"/>
  <c r="P8" i="12"/>
  <c r="Q8" i="12" s="1"/>
  <c r="H9" i="12"/>
  <c r="I9" i="12" s="1"/>
  <c r="L9" i="12"/>
  <c r="M9" i="12" s="1"/>
  <c r="P9" i="12"/>
  <c r="Q9" i="12" s="1"/>
  <c r="E15" i="9" l="1"/>
  <c r="F15" i="9"/>
  <c r="G15" i="9"/>
  <c r="G16" i="9" s="1"/>
  <c r="H15" i="9"/>
  <c r="I15" i="9"/>
  <c r="J15" i="9"/>
  <c r="J16" i="9" s="1"/>
  <c r="K15" i="9"/>
  <c r="L15" i="9"/>
  <c r="D15" i="9"/>
  <c r="D16" i="9" l="1"/>
  <c r="P19" i="12"/>
  <c r="Q19" i="12" s="1"/>
  <c r="P18" i="12"/>
  <c r="Q18" i="12" s="1"/>
  <c r="P17" i="12"/>
  <c r="Q17" i="12" s="1"/>
  <c r="P16" i="12"/>
  <c r="Q16" i="12" s="1"/>
  <c r="P15" i="12"/>
  <c r="Q15" i="12" s="1"/>
  <c r="P14" i="12"/>
  <c r="Q14" i="12" s="1"/>
  <c r="P13" i="12"/>
  <c r="Q13" i="12" s="1"/>
  <c r="P12" i="12"/>
  <c r="Q12" i="12" s="1"/>
  <c r="P11" i="12"/>
  <c r="Q11" i="12" s="1"/>
  <c r="P10" i="12"/>
  <c r="Q10" i="12" s="1"/>
  <c r="P7" i="12"/>
  <c r="Q7" i="12" s="1"/>
  <c r="P6" i="12"/>
  <c r="Q6" i="12" s="1"/>
  <c r="L19" i="12"/>
  <c r="M19" i="12" s="1"/>
  <c r="L18" i="12"/>
  <c r="M18" i="12" s="1"/>
  <c r="L17" i="12"/>
  <c r="M17" i="12" s="1"/>
  <c r="L16" i="12"/>
  <c r="M16" i="12" s="1"/>
  <c r="L15" i="12"/>
  <c r="M15" i="12" s="1"/>
  <c r="L14" i="12"/>
  <c r="M14" i="12" s="1"/>
  <c r="L13" i="12"/>
  <c r="M13" i="12" s="1"/>
  <c r="L12" i="12"/>
  <c r="M12" i="12" s="1"/>
  <c r="L11" i="12"/>
  <c r="M11" i="12" s="1"/>
  <c r="L10" i="12"/>
  <c r="M10" i="12" s="1"/>
  <c r="L7" i="12"/>
  <c r="M7" i="12" s="1"/>
  <c r="L6" i="12"/>
  <c r="M6" i="12" s="1"/>
  <c r="H7" i="12"/>
  <c r="I7" i="12" s="1"/>
  <c r="H10" i="12"/>
  <c r="H11" i="12"/>
  <c r="I11" i="12" s="1"/>
  <c r="H12" i="12"/>
  <c r="I12" i="12" s="1"/>
  <c r="H13" i="12"/>
  <c r="I13" i="12" s="1"/>
  <c r="H14" i="12"/>
  <c r="I14" i="12" s="1"/>
  <c r="H15" i="12"/>
  <c r="I15" i="12" s="1"/>
  <c r="H16" i="12"/>
  <c r="I16" i="12" s="1"/>
  <c r="H17" i="12"/>
  <c r="I17" i="12" s="1"/>
  <c r="H18" i="12"/>
  <c r="H19" i="12"/>
  <c r="I19" i="12" s="1"/>
  <c r="H6" i="12"/>
  <c r="I6" i="12" s="1"/>
  <c r="I18" i="12"/>
  <c r="I10" i="12"/>
  <c r="F6" i="6"/>
  <c r="F13" i="6" s="1"/>
  <c r="L11" i="8"/>
  <c r="M11" i="8" s="1"/>
  <c r="I11" i="8"/>
  <c r="J11" i="8" s="1"/>
  <c r="H2" i="8"/>
  <c r="K2" i="8"/>
  <c r="I6" i="8"/>
  <c r="L6" i="8"/>
  <c r="I7" i="8"/>
  <c r="L7" i="8"/>
  <c r="I8" i="8"/>
  <c r="L8" i="8"/>
  <c r="I12" i="8"/>
  <c r="J12" i="8" s="1"/>
  <c r="L12" i="8"/>
  <c r="M12" i="8"/>
  <c r="I13" i="8"/>
  <c r="J13" i="8"/>
  <c r="L13" i="8"/>
  <c r="M13" i="8"/>
  <c r="I14" i="8"/>
  <c r="J14" i="8" s="1"/>
  <c r="L14" i="8"/>
  <c r="M14" i="8" s="1"/>
  <c r="J15" i="8"/>
  <c r="M15" i="8"/>
  <c r="I16" i="8"/>
  <c r="J16" i="8" s="1"/>
  <c r="L16" i="8"/>
  <c r="M16" i="8" s="1"/>
  <c r="F16" i="8"/>
  <c r="G16" i="8" s="1"/>
  <c r="G15" i="8"/>
  <c r="F14" i="8"/>
  <c r="G14" i="8" s="1"/>
  <c r="F13" i="8"/>
  <c r="F12" i="8"/>
  <c r="J6" i="8" l="1"/>
  <c r="M6" i="8"/>
  <c r="M20" i="12"/>
  <c r="E7" i="6" s="1"/>
  <c r="L20" i="12"/>
  <c r="Q20" i="12"/>
  <c r="F7" i="6" s="1"/>
  <c r="P20" i="12"/>
  <c r="I20" i="12"/>
  <c r="D7" i="6" s="1"/>
  <c r="H20" i="12"/>
  <c r="D8" i="6" l="1"/>
  <c r="F8" i="6"/>
  <c r="E8" i="6"/>
  <c r="D9" i="6"/>
  <c r="F9" i="6"/>
  <c r="F15" i="6" s="1"/>
  <c r="E9" i="6"/>
  <c r="F7" i="8"/>
  <c r="F8" i="8"/>
  <c r="F6" i="8"/>
  <c r="D18" i="8"/>
  <c r="C15" i="9"/>
  <c r="G6" i="8" l="1"/>
  <c r="E6" i="6"/>
  <c r="D6" i="6"/>
  <c r="I4" i="10"/>
  <c r="E4" i="10"/>
  <c r="C4" i="10"/>
  <c r="J3" i="11"/>
  <c r="F3" i="11"/>
  <c r="D3" i="11"/>
  <c r="E2" i="8"/>
  <c r="B16" i="10" l="1"/>
  <c r="C16" i="10"/>
  <c r="F17" i="8" s="1"/>
  <c r="E16" i="10"/>
  <c r="I17" i="8" s="1"/>
  <c r="J17" i="8" s="1"/>
  <c r="G16" i="10"/>
  <c r="I16" i="10"/>
  <c r="L17" i="8" s="1"/>
  <c r="M17" i="8" s="1"/>
  <c r="G17" i="8" l="1"/>
  <c r="F11" i="8"/>
  <c r="G11" i="8" s="1"/>
  <c r="F12" i="11" l="1"/>
  <c r="I10" i="8" s="1"/>
  <c r="J10" i="8" s="1"/>
  <c r="H18" i="8" s="1"/>
  <c r="H12" i="11"/>
  <c r="J12" i="11"/>
  <c r="L10" i="8" s="1"/>
  <c r="M10" i="8" s="1"/>
  <c r="K18" i="8" s="1"/>
  <c r="D12" i="11"/>
  <c r="F10" i="8" s="1"/>
  <c r="K19" i="8" l="1"/>
  <c r="F14" i="6"/>
  <c r="F16" i="6" s="1"/>
  <c r="H19" i="8"/>
  <c r="E14" i="6"/>
  <c r="G10" i="8"/>
  <c r="C12" i="11"/>
  <c r="G13" i="8" l="1"/>
  <c r="G12" i="8"/>
  <c r="E18" i="8" l="1"/>
  <c r="D14" i="6" s="1"/>
  <c r="E19" i="8" l="1"/>
  <c r="B16" i="6" l="1"/>
  <c r="E15" i="6"/>
  <c r="E16" i="6" s="1"/>
  <c r="D15" i="6"/>
  <c r="D16" i="6" s="1"/>
  <c r="E13" i="6"/>
  <c r="D13" i="6"/>
  <c r="D17" i="6" l="1"/>
  <c r="F17" i="6"/>
  <c r="E17" i="6"/>
</calcChain>
</file>

<file path=xl/comments1.xml><?xml version="1.0" encoding="utf-8"?>
<comments xmlns="http://schemas.openxmlformats.org/spreadsheetml/2006/main">
  <authors>
    <author>Ofer Carmi</author>
  </authors>
  <commentList>
    <comment ref="A3" authorId="0">
      <text>
        <r>
          <rPr>
            <b/>
            <sz val="9"/>
            <color indexed="81"/>
            <rFont val="Tahoma"/>
            <family val="2"/>
          </rPr>
          <t>Ofer Carmi:</t>
        </r>
        <r>
          <rPr>
            <sz val="9"/>
            <color indexed="81"/>
            <rFont val="Tahoma"/>
            <family val="2"/>
          </rPr>
          <t xml:space="preserve">
להשלמת ועדת המכרזים מתי התקיימו הראיוונת</t>
        </r>
      </text>
    </comment>
  </commentList>
</comments>
</file>

<file path=xl/sharedStrings.xml><?xml version="1.0" encoding="utf-8"?>
<sst xmlns="http://schemas.openxmlformats.org/spreadsheetml/2006/main" count="269" uniqueCount="205">
  <si>
    <t>תיאור התנאי</t>
  </si>
  <si>
    <t>מסמכים נדרשים</t>
  </si>
  <si>
    <t>המציע עומד בדרישות תקנה 6(א) לתקנות חובת המכרזים, התשנ"ג- 1993 ובכלל זה מחזיק בכל האישורים הנדרשים לפי חוק עסקאות גופים ציבוריים, התשל"ו- 1976 (אכיפת ניהול חשבונות ותשלום חובות מס), כשהם תקפים.</t>
  </si>
  <si>
    <t>משקל</t>
  </si>
  <si>
    <t>משקל בציון האיכות</t>
  </si>
  <si>
    <t>ניקוד</t>
  </si>
  <si>
    <t>ציון כולל לפרמטר</t>
  </si>
  <si>
    <t>סה"כ ציון איכות</t>
  </si>
  <si>
    <t>ציון מחיר מנורמל</t>
  </si>
  <si>
    <t>ציון איכות</t>
  </si>
  <si>
    <t>ציון מחיר</t>
  </si>
  <si>
    <t>סה"כ ציון</t>
  </si>
  <si>
    <t>מחיר</t>
  </si>
  <si>
    <t>שקלול ציונים סופיים</t>
  </si>
  <si>
    <t>רכיב</t>
  </si>
  <si>
    <t>דירוג המציעים</t>
  </si>
  <si>
    <t>טלפון:</t>
  </si>
  <si>
    <t>אם המציע הוא תאגיד, יצורף בנוסף אישור עו"ד או רו"ח על היות החתומים בשמו על מסמכי המכרז רשאים לחייב את המציע בחתימתם.</t>
  </si>
  <si>
    <t>נימוק / ציון גלם</t>
  </si>
  <si>
    <t>תנאי סף מקצועיים</t>
  </si>
  <si>
    <t>אם המציע הינו עמותה, עליו להיות בעל אישור על ניהול תקין, מטעם רשם העמותות, תקף לשנה השוטפת.</t>
  </si>
  <si>
    <t>אם המציע הינו גוף משפטי המאוגד כחברה או כשותפות רשומה, הוא אינו "חברה מפרה" ו/או לא נשלחה אליו התראה על היותו "חברה מפרה" כאמור בסעיף 362א' לחוק החברות, התשנ"ט 1999.</t>
  </si>
  <si>
    <t>תנאי סף מנהליים</t>
  </si>
  <si>
    <t>תצהיר בדבר היעדר הרשעות לפי חוק עובדים זרים וחוק שכר מינימום חתום ע"י עו"ד (נספח ב'7).</t>
  </si>
  <si>
    <t>התחייבות ואישור המציע לקיום החקיקה בתחום העסקת עובדים חתומה ע"י עו"ד (נספח ב'8).</t>
  </si>
  <si>
    <t>הצהרה על שימוש בתוכנות מקוריות (נספח ב'10).</t>
  </si>
  <si>
    <t>מס' סעיף:</t>
  </si>
  <si>
    <t>קריטריון:</t>
  </si>
  <si>
    <t>מס"ד:</t>
  </si>
  <si>
    <t>שם המציע:</t>
  </si>
  <si>
    <t>המציע הינו עמותה או גוף משפטי מאוגד הרשום ברשם רשמי ו/או עוסק מורשה.</t>
  </si>
  <si>
    <t>אין מניעה, לפי כל דין ו/או הסכם שהמציע צד לו, להשתתפותו של המציע במכרז, ואין, לפי שיקול דעתו הבלעדי והמוחלט של המזמין, אפשרות כלשהי לקיומו של ניגוד עניינים, ישיר או עקיף, בין ענייני המציע ו/או בעלי השליטה בו ו/או נושאי המשרה שלו ו/או הפועלים מטעמו, לבין ענייני המזמין ו/או מתן השירותים.</t>
  </si>
  <si>
    <t>המציע:</t>
  </si>
  <si>
    <t>מנהל הפרויקט:</t>
  </si>
  <si>
    <t>עמידה בלוחות זמנים</t>
  </si>
  <si>
    <t>התרשמות כללית</t>
  </si>
  <si>
    <t>מנהל הפרויקט</t>
  </si>
  <si>
    <t>המלצות מלקוחות</t>
  </si>
  <si>
    <t>פרטי הממליץ</t>
  </si>
  <si>
    <t>הלקוח/חברה:</t>
  </si>
  <si>
    <t>איש הקשר :</t>
  </si>
  <si>
    <t>טלפון 1:</t>
  </si>
  <si>
    <t>טלפון 2:</t>
  </si>
  <si>
    <t>פרמטרים (ציון מ 1-10)</t>
  </si>
  <si>
    <t>סה"כ ניקוד לאיכות</t>
  </si>
  <si>
    <t>ממליץ 1</t>
  </si>
  <si>
    <t>ממליץ 2</t>
  </si>
  <si>
    <t>מציע 3</t>
  </si>
  <si>
    <t>נציג המציע</t>
  </si>
  <si>
    <t>פרמטרים (ציון מ-1-10 נק')</t>
  </si>
  <si>
    <t>שביעות רצון לקוחות ממליצים מהמציע</t>
  </si>
  <si>
    <t>ניקוד לכל ממליץ:</t>
  </si>
  <si>
    <t>ראה לשונית "ממליצים על המציע"</t>
  </si>
  <si>
    <t>ראה לשונית "ראיון"</t>
  </si>
  <si>
    <t>התרשמות מתכני הפעילות המוצעת:</t>
  </si>
  <si>
    <t>ציון</t>
  </si>
  <si>
    <t>נימוק</t>
  </si>
  <si>
    <t>ממליץ 3</t>
  </si>
  <si>
    <t>ממוצע</t>
  </si>
  <si>
    <t>הצעת המחיר (ללא מע"מ)</t>
  </si>
  <si>
    <t>הצעת המחיר (כולל מע"מ)</t>
  </si>
  <si>
    <t>איש הקשר:</t>
  </si>
  <si>
    <t>מציע:</t>
  </si>
  <si>
    <t>משקל:</t>
  </si>
  <si>
    <t>כתובת דוא"ל:</t>
  </si>
  <si>
    <t>נימוק:</t>
  </si>
  <si>
    <t>ציון:</t>
  </si>
  <si>
    <t>הפרמטר (ציון בין 1-10):</t>
  </si>
  <si>
    <t>מס"ד</t>
  </si>
  <si>
    <t>מראיינים:</t>
  </si>
  <si>
    <t>ראיון עם מנהל הפרויקט ונציג המציע שנערכו בתאריך __-___</t>
  </si>
  <si>
    <t>יחידה</t>
  </si>
  <si>
    <t>7.1</t>
  </si>
  <si>
    <t>7.1.1</t>
  </si>
  <si>
    <t>7.1.2</t>
  </si>
  <si>
    <t>7.1.3</t>
  </si>
  <si>
    <t>7.1.4</t>
  </si>
  <si>
    <t>7.1.5</t>
  </si>
  <si>
    <t>7.1.6</t>
  </si>
  <si>
    <t>7.1.7</t>
  </si>
  <si>
    <t>1.1.1.       צירוף הצהרה/ות שהמציע לא מעסיק או מתקשר עם נותן שירות במסגרת הפרויקט שלא עומד בדרישות החוק למניעת העסקת עברייני מין, כנדרש בתקנות המצורפות בנספח ג'2 להסכם.</t>
  </si>
  <si>
    <t xml:space="preserve"> צירוף הצהרה/ות שהמציע לא מעסיק או מתקשר עם נותן שירות במסגרת הפרויקט שלא עומד בדרישות החוק למניעת העסקת עברייני מין, כנדרש בתקנות המצורפות בנספח ג'2 להסכם.</t>
  </si>
  <si>
    <t>7.1.8</t>
  </si>
  <si>
    <t xml:space="preserve"> אם המציע הוא תאגיד - במועד הגשת ההצעה המציע אינו בעל חובות אגרה שנתית לרשות התאגידים בגין שנת 2016 או מוקדם מכך.</t>
  </si>
  <si>
    <t>7.2</t>
  </si>
  <si>
    <t>7.2.1</t>
  </si>
  <si>
    <t>7.2.1.1</t>
  </si>
  <si>
    <t>7.2.1.2</t>
  </si>
  <si>
    <t>7.2.1.3</t>
  </si>
  <si>
    <t xml:space="preserve"> המציע סיפק שירותי הדרכה בתחום המחשוב באמצעות 50 מדריכים בשתיים מתוך שלוש השנים האחרונות לפחות. </t>
  </si>
  <si>
    <t>7.2.2</t>
  </si>
  <si>
    <t>7.2.2.1</t>
  </si>
  <si>
    <t>7.2.2.2</t>
  </si>
  <si>
    <t xml:space="preserve">בעל ניסיון של שלוש שנים במהלך חמש השנים האחרונות (שנים), בניהול תכניות הכשרות ומשאבי הדרכה, ובליווי ופיקוח על הדרכה וכן עומד בשני התנאים המצטברים הבאים:
7.2.3.2.1. ניהל 120 קורסים (קבוצות) במהלך תקופה של שנה (12 חודשים) אחת לפחות מתוך חמש השנים האחרונות.
7.2.3.2.2. ניהל 40 מדריכים במהלך תקופה של שנה (12 חודשים) אחת לפחות מתוך חמש השנים האחרונות.
</t>
  </si>
  <si>
    <t>אחראי הדרכה:</t>
  </si>
  <si>
    <t>7.2.3</t>
  </si>
  <si>
    <t>7.2.3.1</t>
  </si>
  <si>
    <t>7.2.3.2</t>
  </si>
  <si>
    <t xml:space="preserve">בעל תואר ראשון ממוסד אקדמי מוכר ע"י המל"ג </t>
  </si>
  <si>
    <t>7.2.4</t>
  </si>
  <si>
    <t>7.2.4.1</t>
  </si>
  <si>
    <t>7.2.4.2</t>
  </si>
  <si>
    <t>אחראי פיתוח תוכן:</t>
  </si>
  <si>
    <t xml:space="preserve">בעל ניסיון של שלוש שנים במהלך חמש השנים האחרונות, בפיתוח תכניות למידה בתחום האוריינות הדיגיטלית, במהלכן פיתח או היה שותף לפיתוח של שלושה קורסים שונים בתחומי האוריינות הדיגיטאלית (כל קורס באורך 10 שעות אקדמיות לפחות), וכן ליווה או הנחה את צוותי ההדרכה בקורסים הנ"ל. </t>
  </si>
  <si>
    <t>חוברת הצעה מלאה וחתומה כנדרש בסעיף ‎11 להלן.</t>
  </si>
  <si>
    <t xml:space="preserve">העתק תעודת עוסק מורשה והעתק של תעודת התאגדות (לפי העניין וסוג התאגדותו המשפטית של המציע), לצורך הוכחת העמידה בתנאי הסף שבסעיף ‎7.1.1 לעיל. אם המציע הוא עמותה, עליו להעביר אישור ניהול תקין מטעם רשם העמותות, תקף למועד הגשת ההצעה. </t>
  </si>
  <si>
    <t xml:space="preserve">אישורים לפי חוק עסקאות גופים ציבוריים, בדבר ניהול פנקסי חשבונות ורשומות, כשהוא תקף, להוכחת העמידה בתנאי הסף שבסעיף ‎7.1.2 לעיל. אם המציע  עמותה, יצרף העתק אישור על ניהול תקין, מטעם רשם העמותות, תקף לשנה השוטפת, להוכחת העמידה בתנאי סף ‎7.1.4 לעיל. </t>
  </si>
  <si>
    <t>אם המציע הוא תאגיד - יצרף נסח חברה/שותפות עדכני מרשות התאגידים המוכיח כי למציע אין חובות אגרה שנתית לשנת 2016 או מוקדם מכך לרשם החברות, לצורך הוכחת עמידה בתנאי סף ‎7.1.7. הנסח האמור לעיל ניתן להפקה דרך אתר האינטרנט של רשות התאגידים, שכתובתו: Taagidim.justice.gov.il בלחיצה על הכותרת "הפקת נסח חברה".</t>
  </si>
  <si>
    <t>ערבות הצעה מלאה וחתומה, על פי הנוסח המדויק בנספח ב'6, להוכחת עמידת המציע בתנאי ‎7.1.8 סף לעיל.</t>
  </si>
  <si>
    <t>פרטים אודות ניסיונו של המציע, כנדרש בסעיף ‎7.2.1 לעיל. הניסיון הנדרש על-פי סעיף זה יפורט ברשימה כרונולוגית מלאה, הכל לפי הנדרש בטבלאות שבנספח זה (נספח ב'2).</t>
  </si>
  <si>
    <t>מספר מדריכי המחשוב שבאמצעותם העניק המציע שירותי הדרכה בשלוש השנים האחרונות, חתום ע"י מורשה חתימה מטעם המציע ו/או קבלן המשנה מטעמו (נספח ב'3).</t>
  </si>
  <si>
    <t>פרטים אודות השכלתם וניסיונם של חברי צוות ניהול הפרויקט, כנדרש בסעיפים ‎7.2.2-‎7.2.4 לעיל. הניסיון הנדרש ימולא על פי הפורמט הנדרש בנספח זה, בצירוף הצהרה וחתימה של כל אחד מחברי צוות ניהול הפרויקט: מנהל הפרויקט, אחראי ההדרכה, אחראי פיתוח התוכן (נספח ב'4).</t>
  </si>
  <si>
    <t>קורות חיים ומסמכים רלוונטיים המעידים על הכשרתם וניסיונם של מנהל הפרויקט, אחראי ההדרכה ואחראי פיתוח התוכן, לצורך הוכחת העמידה בתנאי סף ‎7.2.2-‎7.2.4 הרלוונטיים לעיל. לגבי אחראי פיתוח התוכן נדרש לצרף סילבוס של התכניות שפיתח וכן מסמך בכתב מהגורם המזמין עבורו סופק השירות.</t>
  </si>
  <si>
    <t xml:space="preserve"> אישורי השכלה רלוונטיים המעידים על ההשכלה האקדמית של מנהל הפרויקט, אחראי ההדרכה, אחראי פיתוח התוכן, לצורך הוכחת העמידה בתנאי סף ‎‎7.2.2-‎7.2.4 הרלוונטיים לעיל:
8.11.1.   העתק תואר אקדמי שנרכש במוסד אקדמי מוכר על ידי המועצה להשכלה גבוהה.
8.11.2. במקרה שהתואר ממוסד אקדמי מחו"ל יש להמציא בנוסף להעתק התואר גם אישור שקילות תואר מחו"ל לתואר אקדמי ישראלי מהמחלקה להערכת תארים אקדמיים מחו"ל.
8.11.3. במקרה שהתואר הוענק ע"י שלוחה של מוסד אקדמי מחו"ל יש להמציא בנוסף להעתק התואר גם אישור המל"ג כי המוסד שהעניק את התואר החזיק ברישיון מהמל"ג בתקופה הרלוונטית.
</t>
  </si>
  <si>
    <t xml:space="preserve"> על המציע להגיש במסגרת הצעתו במכרז תכנית עבודה לפרויקט "אוריינות דיגיטלית" (סילבוס), המבוסס על טווחי הזמן שנקבעו במכרז זה לביצוע העבודות, בכפוף ללו"ז שיאושר ע"י נציג המשרד (נספח ב'5):
8.12.1. חזון פדגוגי של הפרויקט, מטרות, יעדים ואופן בחינתם. 
8.12.2. לוח גאנט של השיעורים והתכנים שיועברו בקורסים השונים.
8.12.3. דוגמאות ל-4 מערכי שיעור בקורסים בנושאים שונים בתחומי אוריינות דיגיטלית או הדרכת מחשוב.
8.12.4. תכנית ההכשרה והבקרה על צוות ההדרכה בפרויקט.
</t>
  </si>
  <si>
    <t xml:space="preserve"> התחייבות לשמירת סודיות ולמניעת ניגוד עניינים (נספח ב'9).</t>
  </si>
  <si>
    <t>הצעת מחיר, לרבות טבלת העזר שחובה למלא ולצרף עבור רכיב מס"ד 1 (נספח ב'11).</t>
  </si>
  <si>
    <t>העתק אישור התשלום לבנק הדואר עבור רכישת נספחי הציוד.</t>
  </si>
  <si>
    <t>תכנית עבודה לפרויקט</t>
  </si>
  <si>
    <t xml:space="preserve">חזון פדגוגי לפרויקט ומטרות </t>
  </si>
  <si>
    <t>הצעה לאופן ניהול הפרויקט ואופן השגת יעדי ועדת ההיגוי בדגש על הדרכים ליצירת מחויבות אצל המשתתפים בקורסים</t>
  </si>
  <si>
    <t>הרמה המקצועית של מערכי השיעור (בהסתמך על 10 מערכי השיעור שצורפו וכן על שני הסילבוסים של קורסים קודמים שיצורפו להצעת המציע)</t>
  </si>
  <si>
    <t>התאמת מערכי השיעור לקהלי היעד השונים בפרויקט (בהסתמך על 4 מערכי השיעור שצורפו וכן על שני הסילבוסים של קורסים קודמים שיצורפו להצעת המציע)</t>
  </si>
  <si>
    <t>פירוט הליך הבקרה והפיקוח על ביצוע הפרויקט אשר יתבצע על-ידי המציע</t>
  </si>
  <si>
    <t>13.7.4</t>
  </si>
  <si>
    <t xml:space="preserve">שירותיות והיענות לצרכי הלקוח </t>
  </si>
  <si>
    <t xml:space="preserve"> הרמה המקצועית של מדריכי הקורסים </t>
  </si>
  <si>
    <t>       היקף מסיימי הקורסים ביחס למספר המתחילים</t>
  </si>
  <si>
    <t>13.7.3</t>
  </si>
  <si>
    <t>13.7.1</t>
  </si>
  <si>
    <t>13.7.2</t>
  </si>
  <si>
    <t>13.7.5</t>
  </si>
  <si>
    <t>אחראי הדרכה</t>
  </si>
  <si>
    <t>אחראי פיתוח תוכן</t>
  </si>
  <si>
    <t>13.7.6</t>
  </si>
  <si>
    <t>13.7.7</t>
  </si>
  <si>
    <t>13.7.8</t>
  </si>
  <si>
    <t>ראיון ומצגת</t>
  </si>
  <si>
    <t>התאמת התוכנות הניהוליות להפקת נתונים לצרכי המשרד</t>
  </si>
  <si>
    <t>בקיאות הצוות בפיתוח והטמעת קורסים פתוחים מקוונים מרובי משתתפים (MOOCS)</t>
  </si>
  <si>
    <t>התרשמות מיכולת הצוות לנהל פרויקט בלתי פורמלי מורכב ומבוזר (מבחינה גאוגרפית וכן במגוון השירותים)</t>
  </si>
  <si>
    <t>התרשמות מיכולת הצוות לנהל פרויקט עבור מגזרי אוכלוסייה שונים</t>
  </si>
  <si>
    <t>בקיאות הצוות במגוון סוגי קורסים בתחומי האוריינות הדיגיטלית</t>
  </si>
  <si>
    <t>התרשמות אישית, יחסי אנוש, ייצוגיות</t>
  </si>
  <si>
    <t>ניסיון בניהול פרויקטי הדרכה בתחום המחשוב</t>
  </si>
  <si>
    <t>מס' קורסים שנה 1:</t>
  </si>
  <si>
    <t>מס' קורסים שנה 2:</t>
  </si>
  <si>
    <t>מס' קורסים שנה 3:</t>
  </si>
  <si>
    <t>מס' קורסים</t>
  </si>
  <si>
    <t>ניסיון בהפעלת פרויקטי הדרכה בפריסה ארצית</t>
  </si>
  <si>
    <t>13.7.6.1 - בעל תואר אקדמי שני ינוקד ב-2 נק'.</t>
  </si>
  <si>
    <t>אינו בעל תואר אקדמי שני</t>
  </si>
  <si>
    <t xml:space="preserve">ייבחן ניסיונו של המציע בשלוש השנים האחרונות. עבור כל שנה בה המציע ניהל קורסים בתחומי המחשוב בהיקף פעילות הקורסים (כאשר כל קורס כלל 10 מקבלי שירות ו-10 שעות אקדמיות) בשנה, לפי החלוקה הבאה:
עבור כל שנה בה ניהל 200-249 קורסים יקבל 4 נק'.  עבור כל שנה בה ניהל 250 קורסים ויותר יקבל 10 נק'. 
</t>
  </si>
  <si>
    <t>אחר</t>
  </si>
  <si>
    <t>13.7.9</t>
  </si>
  <si>
    <t>ראה לשונית "תכנית עבודה"</t>
  </si>
  <si>
    <t>פירוט</t>
  </si>
  <si>
    <t>מחיר הקמה חד פעמית</t>
  </si>
  <si>
    <t>הקמת המערך הטכנולוגי הנדרש בנספח א'4, לרבות הקמת אתר האינטרנט של הפרויקט- מצב עתידי</t>
  </si>
  <si>
    <t>פיתוח קורס נוסף באורך 4 שעות</t>
  </si>
  <si>
    <t>פיתוח קורס נוסף באורך 12 שעות</t>
  </si>
  <si>
    <t>פיתוח קורס נוסף באורך 48 שעות</t>
  </si>
  <si>
    <t>מחיר ליחידה</t>
  </si>
  <si>
    <t>מחיר כולל (כמות יחידות * מחיר ליחידה) כולל מע"מ</t>
  </si>
  <si>
    <t>מציע 1</t>
  </si>
  <si>
    <t xml:space="preserve">סה"כ הצעת המחיר (לכל תקופת הפרויקט) </t>
  </si>
  <si>
    <t xml:space="preserve">מסמך בשפה העברית המתאר את פרופיל המציע. </t>
  </si>
  <si>
    <t>מציע שהוא "עסק בשליטת אישה" ומעוניין כי תינתן לו העדפה בשל עובדה זו יצרף להצעתו אישור ותצהיר. בסעיף זה, משמעות כל המונחים לרבות "אישור" ו"תצהיר" הוא כמשמעותם בסעיף 2 ב' לחוק חובת המכרזים, התשנ"ב-1992.</t>
  </si>
  <si>
    <t>רשימת הפרטים בהצעת המציע, שהמציע מעוניין שיהיו חסויים במידה והוא יזכה. על פי האמור בסעיף ‎21.2 לפרק זה.</t>
  </si>
  <si>
    <t xml:space="preserve">מסמכי המכרז כשהם חתומים. יש לחתום על כל מסמכי המכרז, מסמכי שאלות ההבהרה שיפורסמו ע"י המזמינה והסכם ההתקשרות בראשי תיבות בתחתית כל עמוד כהוכחה לקריאת המסמכים והבנתם. בנוסף, טופס הגשת ההצעה (נספח ב'1) וההסכם (נספח ג') ייחתמו גם ע"י מורשי חתימה מטעם המציע, בצירוף חותמת רשמית של המציע. </t>
  </si>
  <si>
    <t>המציע נדרש לצרף בנוסף שני סילבוסים של קורסים קודמים בתחומי האוריינות הדיגיטלית שיכללו את הפרטים הבאים: מיקום הפרויקט (רשות מקומית או ישוב), גילאי הקבוצות, מספר המשתתפים, לוח גאנט של השיעורים, פירוט תכני מערכי השיעור שהועברו במסגרת קורס זה, תכנית ההכשרה והבקרה על צוות ההדרכה בפרויקט, איש קשר מטעם מזמין הפרויקט, מספר טלפון נייד של איש הקשר (אפשר לצרף שני סילבוסים שכללו בתוכם את מערכי השיעור שנדרשו בסעיף ‎8.12.3 לעיל).</t>
  </si>
  <si>
    <t>13.7.7.1 - בעל תואר אקדמי שני, אשר אחד מן התארים שלו הינו בתחומי החינוך ו/או  B.ED ינוקד ב-2 נק'.</t>
  </si>
  <si>
    <t xml:space="preserve">בעל תואר ראשון ממוסד אקדמי מוכר ע"י המל"ג בתחומי ההדרכה ו/או חינוך ו/או  B.ED. </t>
  </si>
  <si>
    <r>
      <t xml:space="preserve">עבור כל </t>
    </r>
    <r>
      <rPr>
        <b/>
        <sz val="12"/>
        <rFont val="David"/>
        <family val="2"/>
      </rPr>
      <t>פרויקט נוסף</t>
    </r>
    <r>
      <rPr>
        <sz val="12"/>
        <rFont val="David"/>
        <family val="2"/>
      </rPr>
      <t xml:space="preserve"> שעומד בהיקפים הנדרשים בתנאי הסף ‎7.2.2.2 לעיל בחמש השנים האחרונות, יתקבל ניקוד של 5 נק' ועד לניקוד מקסימלי של 10 נק' עבור 2 פרויקטים נוספים (3 סה"כ). </t>
    </r>
  </si>
  <si>
    <r>
      <t xml:space="preserve">13.7.6.2 - עבור כל </t>
    </r>
    <r>
      <rPr>
        <b/>
        <sz val="12"/>
        <rFont val="David"/>
        <family val="2"/>
      </rPr>
      <t>שנה נוספת</t>
    </r>
    <r>
      <rPr>
        <sz val="12"/>
        <rFont val="David"/>
        <family val="2"/>
      </rPr>
      <t xml:space="preserve"> מעבר לשנה אחת, בה עמד בדרישת שני הסעיפים ‎7.2.3.2.1‎-7.2.3.2.2 , יתקבל ניקוד של 2 נק' ועד לניקוד מקסימלי של 8 נק' עבור 4 שנים נוספות (5 סה"כ).</t>
    </r>
  </si>
  <si>
    <r>
      <t xml:space="preserve">13.7.7.2 -  עבור כל </t>
    </r>
    <r>
      <rPr>
        <b/>
        <sz val="12"/>
        <rFont val="David"/>
        <family val="2"/>
      </rPr>
      <t xml:space="preserve">קורס נוסף </t>
    </r>
    <r>
      <rPr>
        <sz val="12"/>
        <rFont val="David"/>
        <family val="2"/>
      </rPr>
      <t>שפותח בחמש השנים האחרונות ועומד בנדרש בתנאי הסף ‎7.2.4.2‎ לעיל, יתקבל ניקוד של 1 נק' ועד לניקוד מקסימלי של 3 נק' עבור 3 קורסים נוספים (6 סה"כ).</t>
    </r>
  </si>
  <si>
    <r>
      <t xml:space="preserve">מעבר סף איכות </t>
    </r>
    <r>
      <rPr>
        <b/>
        <u/>
        <sz val="12"/>
        <rFont val="David"/>
        <family val="2"/>
      </rPr>
      <t>כולל</t>
    </r>
  </si>
  <si>
    <t>ח.פ.:</t>
  </si>
  <si>
    <t>מחיר חודשי לכל מרכזי השירות  בפריסה ארצית (כולל שירותי help desk) </t>
  </si>
  <si>
    <t>עלויות מטה וכלליות, כפי שהוגדר בנספח א'1- מפרט שירותים מנהלתי-לוגיסטי</t>
  </si>
  <si>
    <t>מחיר לפי תפוקות</t>
  </si>
  <si>
    <r>
      <t xml:space="preserve">ערבות הצעה - מציע יצרף להצעתו ערבות בנקאית לא צמודה, בלתי-מותנית וברת-חילוט על סך של </t>
    </r>
    <r>
      <rPr>
        <b/>
        <sz val="12"/>
        <color theme="1"/>
        <rFont val="David"/>
        <family val="2"/>
      </rPr>
      <t>500,000 ₪</t>
    </r>
    <r>
      <rPr>
        <sz val="12"/>
        <color theme="1"/>
        <rFont val="David"/>
        <family val="2"/>
      </rPr>
      <t xml:space="preserve"> על שם המציע שתהא בתוקף עד </t>
    </r>
    <r>
      <rPr>
        <b/>
        <sz val="12"/>
        <color theme="1"/>
        <rFont val="David"/>
        <family val="2"/>
      </rPr>
      <t>לתאריך המצוין בסעיף ‎2–"ריכוז מועדים",</t>
    </r>
    <r>
      <rPr>
        <sz val="12"/>
        <color theme="1"/>
        <rFont val="David"/>
        <family val="2"/>
      </rPr>
      <t xml:space="preserve"> על-פי הנוסח האמור בנספח ב'6. </t>
    </r>
  </si>
  <si>
    <t>פדגוגיה רגישת מגדר (בהסתמך על 4 מערכי השיעור שצורפו וכן על שני הסילבוסים של קורסים קודמים שיצורפו להצעת המציע)</t>
  </si>
  <si>
    <t>התייחסות לפדגוגיה רגישת מגדר</t>
  </si>
  <si>
    <t>מחיר חודשי למרכז קבוע אחד</t>
  </si>
  <si>
    <t>ריטיינר עבור מרכז לימוד קבוע לחודש, לרבות עלויות כ"א במרכז הלימוד</t>
  </si>
  <si>
    <t>העברת קורס באורך 4 שעות במרכז לימוד קבוע (ישולם לספק רק מעבר ל-2,420 השעות החודשיות שיינתנו במרכז קבוע אחד במסגרת הריטיינר)</t>
  </si>
  <si>
    <t>העברת קורס באורך 12 שעות במרכז לימוד קבוע (ישולם לספק רק מעבר ל-2,420 השעות החודשיות שיינתנו במרכז קבוע אחד במסגרת הריטיינר)</t>
  </si>
  <si>
    <t>העברת קורס באורך 48 שעות במרכז לימוד קבוע (ישולם לספק רק מעבר ל-2,420 השעות החודשיות שיינתנו במרכז קבוע אחד במסגרת הריטיינר)</t>
  </si>
  <si>
    <t>העברת קורס באורך 4 שעות במרכז לימוד מרחבי</t>
  </si>
  <si>
    <t>העברת קורס באורך 12 שעות במרכז לימוד מרחבי</t>
  </si>
  <si>
    <t>העברת קורס באורך 48 שעות במרכז לימוד מרחבי</t>
  </si>
  <si>
    <t>יחידת "גלישה חופשית" באורך שעתיים לציבור הרחב (במרכז לימוד קבוע- ישולם רק מעבר ל-1,613 השעות החודשיות שיינתנו במסגרת הריטיינר. במרכז לימוד מרחבי ישולם החל מהשעה הראשונה)</t>
  </si>
  <si>
    <t>המציע בעל מחזור כספי של 15 מש"ח בכל אחת משלוש השנים האחרונות.</t>
  </si>
  <si>
    <t>המציע סיפק שירותי הדרכה בתחום המחשוב בהיקף של 150 קורסי הדרכה (כל קורס באורך שלא יפחת מ- 10 שעות אקדמיות) עבור 10 מקבלי שירות שונים לפחות בכל אחת משלוש השנים האחרונות.</t>
  </si>
  <si>
    <t>בחמש השנים האחרונות, בעל ניסיון בניהול פרויקט אחד לפחות שכלל במצטבר: היקף מחזור כספי של 5 מש"ח, הפעלת מערך של 15 מדריכים שונים בפריסה ארצית (לעניין סעיף זה- פריסה ארצית תיחשב הפעלת לפחות 4 אתרים שונים בלפחות שני אזורים גאוגרפיים מתוך ארבעת האזורים הבאים: צפון, מרכז, ירושלים ודרום).</t>
  </si>
  <si>
    <t>אישור רואה חשבון כי המציע הוא בעל מחזור עסקים שנתי ממוצע של 15,000,000 ₪ לכל הפחות, ב- 3 השנים האחרונות ((2014, 2015, 2016) – לצורך הוכחת עמידה בתנאי סף ‎6.1.6 לעיל. האישור יוגש בהתאם לנדרש בנספח ב'12 למסמכי המכרז.</t>
  </si>
  <si>
    <t>0-149</t>
  </si>
  <si>
    <t>150-249</t>
  </si>
  <si>
    <t>250 +</t>
  </si>
  <si>
    <t>ייבחן ניסיונו של המציע בשמונה השנים האחרונות. בסעיף זה יוענקו 2 נק' עבור כל פרויקט הדרכה שהמציע ניהל ארגונית בפריסה ארצית ועד ל-10 נקודות עבור 5 פרויקטים מסוג זה. הניסיון יפורט בנספח ב'2 לחוברת ההצעה. לעניין סעיף זה, "פריסה ארצית" תיחשב להפעלת פרויקט הדרכה ב-10 רשויות שונות הממוקמות בשלושה אזורים גאוגרפיים שונים (מתוך 4 האזורים הגאוגרפיים הבאים: צפון, דרום, מרכז, ירושלים) ברחבי הארץ במקביל.</t>
  </si>
  <si>
    <t>כמות יחידות משוערת לתקופת הפרויקט (כולל האופציות)</t>
  </si>
  <si>
    <t>מחיר כולל: כמות יח' משוערת לתקופת הפרויקט (כולל האופציות)  * מחיר ליחידה, ללא מע"מ</t>
  </si>
  <si>
    <t>מע"מ</t>
  </si>
  <si>
    <t>מציע 2</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</si>
</sst>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quot;₪&quot;\ * #,##0.00_ ;_ &quot;₪&quot;\ * \-#,##0.00_ ;_ &quot;₪&quot;\ * &quot;-&quot;??_ ;_ @_ "/>
    <numFmt numFmtId="164" formatCode="0.0"/>
    <numFmt numFmtId="165" formatCode="&quot;₪&quot;\ #,##0"/>
    <numFmt numFmtId="166" formatCode="0.0000"/>
    <numFmt numFmtId="167" formatCode="_ [$₪-40D]\ * #,##0.00_ ;_ [$₪-40D]\ * \-#,##0.00_ ;_ [$₪-40D]\ * &quot;-&quot;??_ ;_ @_ "/>
  </numFmts>
  <fonts count="19">
    <font>
      <sz val="11"/>
      <color theme="1"/>
      <name val="Calibri"/>
      <family val="2"/>
      <charset val="177"/>
      <scheme val="minor"/>
    </font>
    <font>
      <sz val="11"/>
      <color theme="1"/>
      <name val="Calibri"/>
      <family val="2"/>
      <charset val="177"/>
      <scheme val="minor"/>
    </font>
    <font>
      <u/>
      <sz val="11"/>
      <color theme="10"/>
      <name val="Calibri"/>
      <family val="2"/>
      <charset val="177"/>
      <scheme val="minor"/>
    </font>
    <font>
      <b/>
      <sz val="9"/>
      <color indexed="81"/>
      <name val="Tahoma"/>
      <family val="2"/>
    </font>
    <font>
      <sz val="9"/>
      <color indexed="81"/>
      <name val="Tahoma"/>
      <family val="2"/>
    </font>
    <font>
      <b/>
      <sz val="12"/>
      <color theme="1"/>
      <name val="David"/>
      <family val="2"/>
    </font>
    <font>
      <b/>
      <sz val="12"/>
      <color theme="4" tint="0.79998168889431442"/>
      <name val="David"/>
      <family val="2"/>
    </font>
    <font>
      <sz val="12"/>
      <color theme="1"/>
      <name val="David"/>
      <family val="2"/>
    </font>
    <font>
      <b/>
      <u/>
      <sz val="12"/>
      <color theme="1"/>
      <name val="David"/>
      <family val="2"/>
    </font>
    <font>
      <b/>
      <sz val="12"/>
      <color theme="0"/>
      <name val="David"/>
      <family val="2"/>
    </font>
    <font>
      <sz val="11"/>
      <color theme="1"/>
      <name val="David"/>
      <family val="2"/>
    </font>
    <font>
      <b/>
      <sz val="12"/>
      <name val="David"/>
      <family val="2"/>
    </font>
    <font>
      <b/>
      <sz val="16"/>
      <color theme="1"/>
      <name val="David"/>
      <family val="2"/>
    </font>
    <font>
      <b/>
      <sz val="14"/>
      <color theme="1"/>
      <name val="David"/>
      <family val="2"/>
    </font>
    <font>
      <b/>
      <sz val="20"/>
      <color theme="1"/>
      <name val="David"/>
      <family val="2"/>
    </font>
    <font>
      <sz val="12"/>
      <name val="David"/>
      <family val="2"/>
    </font>
    <font>
      <b/>
      <u/>
      <sz val="12"/>
      <name val="David"/>
      <family val="2"/>
    </font>
    <font>
      <b/>
      <sz val="15"/>
      <color theme="1"/>
      <name val="David"/>
      <family val="2"/>
    </font>
    <font>
      <u/>
      <sz val="11"/>
      <color theme="10"/>
      <name val="David"/>
      <family val="2"/>
    </font>
  </fonts>
  <fills count="28">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6" tint="-0.49998474074526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8" tint="-0.249977111117893"/>
        <bgColor indexed="64"/>
      </patternFill>
    </fill>
    <fill>
      <patternFill patternType="solid">
        <fgColor theme="6" tint="0.39997558519241921"/>
        <bgColor indexed="64"/>
      </patternFill>
    </fill>
    <fill>
      <patternFill patternType="solid">
        <fgColor theme="2"/>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rgb="FFFFFF00"/>
        <bgColor indexed="64"/>
      </patternFill>
    </fill>
    <fill>
      <patternFill patternType="solid">
        <fgColor rgb="FFFFC000"/>
        <bgColor indexed="64"/>
      </patternFill>
    </fill>
  </fills>
  <borders count="77">
    <border>
      <left/>
      <right/>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top/>
      <bottom style="medium">
        <color indexed="64"/>
      </bottom>
      <diagonal/>
    </border>
    <border>
      <left/>
      <right style="thin">
        <color indexed="64"/>
      </right>
      <top/>
      <bottom/>
      <diagonal/>
    </border>
    <border>
      <left/>
      <right style="medium">
        <color indexed="64"/>
      </right>
      <top/>
      <bottom/>
      <diagonal/>
    </border>
    <border>
      <left/>
      <right style="thin">
        <color indexed="64"/>
      </right>
      <top style="thin">
        <color indexed="64"/>
      </top>
      <bottom/>
      <diagonal/>
    </border>
    <border>
      <left/>
      <right/>
      <top/>
      <bottom style="thin">
        <color indexed="64"/>
      </bottom>
      <diagonal/>
    </border>
    <border>
      <left/>
      <right/>
      <top style="thin">
        <color indexed="64"/>
      </top>
      <bottom/>
      <diagonal/>
    </border>
    <border>
      <left style="medium">
        <color indexed="64"/>
      </left>
      <right/>
      <top/>
      <bottom/>
      <diagonal/>
    </border>
    <border>
      <left/>
      <right style="thin">
        <color indexed="64"/>
      </right>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top/>
      <bottom/>
      <diagonal/>
    </border>
  </borders>
  <cellStyleXfs count="4">
    <xf numFmtId="0" fontId="0" fillId="0" borderId="0"/>
    <xf numFmtId="9" fontId="1" fillId="0" borderId="0" applyFont="0" applyFill="0" applyBorder="0" applyAlignment="0" applyProtection="0"/>
    <xf numFmtId="0" fontId="2" fillId="0" borderId="0" applyNumberFormat="0" applyFill="0" applyBorder="0" applyAlignment="0" applyProtection="0"/>
    <xf numFmtId="44" fontId="1" fillId="0" borderId="0" applyFont="0" applyFill="0" applyBorder="0" applyAlignment="0" applyProtection="0"/>
  </cellStyleXfs>
  <cellXfs count="343">
    <xf numFmtId="0" fontId="0" fillId="0" borderId="0" xfId="0"/>
    <xf numFmtId="0" fontId="0" fillId="0" borderId="37" xfId="0" applyBorder="1"/>
    <xf numFmtId="0" fontId="0" fillId="0" borderId="0" xfId="0" applyBorder="1"/>
    <xf numFmtId="0" fontId="0" fillId="0" borderId="0" xfId="0" applyAlignment="1">
      <alignment wrapText="1"/>
    </xf>
    <xf numFmtId="0" fontId="0" fillId="0" borderId="0" xfId="0" applyProtection="1"/>
    <xf numFmtId="0" fontId="7" fillId="0" borderId="0" xfId="0" applyFont="1"/>
    <xf numFmtId="0" fontId="7" fillId="0" borderId="15" xfId="0" applyFont="1" applyBorder="1"/>
    <xf numFmtId="0" fontId="7" fillId="0" borderId="45" xfId="0" applyFont="1" applyBorder="1"/>
    <xf numFmtId="0" fontId="7" fillId="0" borderId="26" xfId="0" applyFont="1" applyBorder="1" applyAlignment="1">
      <alignment horizontal="center" vertical="center"/>
    </xf>
    <xf numFmtId="0" fontId="7" fillId="0" borderId="66" xfId="0" applyFont="1" applyBorder="1" applyAlignment="1">
      <alignment vertical="center" wrapText="1"/>
    </xf>
    <xf numFmtId="0" fontId="7" fillId="0" borderId="25" xfId="0" applyFont="1" applyBorder="1" applyAlignment="1">
      <alignment horizontal="center" vertical="center"/>
    </xf>
    <xf numFmtId="0" fontId="7" fillId="0" borderId="25" xfId="0" applyFont="1" applyBorder="1"/>
    <xf numFmtId="0" fontId="7" fillId="0" borderId="66" xfId="0" applyFont="1" applyBorder="1"/>
    <xf numFmtId="0" fontId="7" fillId="0" borderId="19" xfId="0" applyFont="1" applyBorder="1" applyAlignment="1">
      <alignment horizontal="center" vertical="center"/>
    </xf>
    <xf numFmtId="0" fontId="7" fillId="0" borderId="65" xfId="0" applyFont="1" applyBorder="1" applyAlignment="1">
      <alignment vertical="center" wrapText="1"/>
    </xf>
    <xf numFmtId="0" fontId="7" fillId="0" borderId="19" xfId="0" applyFont="1" applyBorder="1"/>
    <xf numFmtId="0" fontId="7" fillId="0" borderId="65" xfId="0" applyFont="1" applyBorder="1"/>
    <xf numFmtId="0" fontId="8" fillId="9" borderId="19" xfId="0" applyFont="1" applyFill="1" applyBorder="1" applyAlignment="1">
      <alignment horizontal="center" vertical="center" wrapText="1"/>
    </xf>
    <xf numFmtId="0" fontId="8" fillId="9" borderId="31" xfId="0" applyFont="1" applyFill="1" applyBorder="1" applyAlignment="1">
      <alignment horizontal="center" vertical="center" wrapText="1"/>
    </xf>
    <xf numFmtId="0" fontId="8" fillId="9" borderId="32" xfId="0" applyFont="1" applyFill="1" applyBorder="1" applyAlignment="1">
      <alignment horizontal="center" vertical="center" wrapText="1"/>
    </xf>
    <xf numFmtId="0" fontId="5" fillId="19" borderId="7" xfId="0" applyFont="1" applyFill="1" applyBorder="1" applyAlignment="1">
      <alignment horizontal="center" vertical="center" wrapText="1"/>
    </xf>
    <xf numFmtId="0" fontId="5" fillId="19" borderId="13" xfId="0" applyFont="1" applyFill="1" applyBorder="1" applyAlignment="1">
      <alignment horizontal="center" vertical="center" wrapText="1"/>
    </xf>
    <xf numFmtId="0" fontId="5" fillId="19" borderId="5" xfId="0" applyFont="1" applyFill="1" applyBorder="1" applyAlignment="1">
      <alignment horizontal="center" vertical="center" wrapText="1"/>
    </xf>
    <xf numFmtId="164" fontId="5" fillId="19" borderId="7" xfId="0" applyNumberFormat="1" applyFont="1" applyFill="1" applyBorder="1" applyAlignment="1">
      <alignment horizontal="center" vertical="center"/>
    </xf>
    <xf numFmtId="0" fontId="7" fillId="4" borderId="19" xfId="0" applyFont="1" applyFill="1" applyBorder="1" applyAlignment="1">
      <alignment horizontal="center" vertical="center" wrapText="1"/>
    </xf>
    <xf numFmtId="0" fontId="7" fillId="4" borderId="31" xfId="0" applyFont="1" applyFill="1" applyBorder="1" applyAlignment="1">
      <alignment horizontal="center" vertical="center" wrapText="1"/>
    </xf>
    <xf numFmtId="0" fontId="7" fillId="4" borderId="19" xfId="0" applyFont="1" applyFill="1" applyBorder="1" applyAlignment="1">
      <alignment horizontal="center" vertical="center"/>
    </xf>
    <xf numFmtId="0" fontId="7" fillId="4" borderId="32" xfId="0" applyFont="1" applyFill="1" applyBorder="1" applyAlignment="1">
      <alignment horizontal="center" vertical="center"/>
    </xf>
    <xf numFmtId="0" fontId="7" fillId="4" borderId="31" xfId="0" applyFont="1" applyFill="1" applyBorder="1" applyAlignment="1">
      <alignment horizontal="center" vertical="center"/>
    </xf>
    <xf numFmtId="0" fontId="7" fillId="4" borderId="65" xfId="0" applyFont="1" applyFill="1" applyBorder="1" applyAlignment="1">
      <alignment horizontal="center" vertical="center"/>
    </xf>
    <xf numFmtId="0" fontId="7" fillId="4" borderId="65" xfId="0" applyFont="1" applyFill="1" applyBorder="1" applyAlignment="1">
      <alignment horizontal="center" vertical="center" wrapText="1"/>
    </xf>
    <xf numFmtId="0" fontId="7" fillId="4" borderId="31" xfId="0" applyFont="1" applyFill="1" applyBorder="1"/>
    <xf numFmtId="0" fontId="7" fillId="4" borderId="32" xfId="0" applyFont="1" applyFill="1" applyBorder="1"/>
    <xf numFmtId="0" fontId="7" fillId="4" borderId="32" xfId="0" applyFont="1" applyFill="1" applyBorder="1" applyAlignment="1">
      <alignment wrapText="1"/>
    </xf>
    <xf numFmtId="0" fontId="7" fillId="0" borderId="31" xfId="0" applyFont="1" applyBorder="1" applyAlignment="1">
      <alignment horizontal="center" vertical="center"/>
    </xf>
    <xf numFmtId="0" fontId="7" fillId="0" borderId="0" xfId="0" applyFont="1" applyProtection="1"/>
    <xf numFmtId="0" fontId="5" fillId="13" borderId="28" xfId="0" applyFont="1" applyFill="1" applyBorder="1" applyAlignment="1" applyProtection="1">
      <alignment horizontal="center" vertical="center" readingOrder="2"/>
    </xf>
    <xf numFmtId="0" fontId="5" fillId="13" borderId="24" xfId="0" applyFont="1" applyFill="1" applyBorder="1" applyAlignment="1" applyProtection="1">
      <alignment horizontal="center" vertical="center" readingOrder="2"/>
    </xf>
    <xf numFmtId="0" fontId="5" fillId="13" borderId="30" xfId="0" applyFont="1" applyFill="1" applyBorder="1" applyAlignment="1" applyProtection="1">
      <alignment horizontal="center" vertical="center" wrapText="1"/>
    </xf>
    <xf numFmtId="0" fontId="5" fillId="6" borderId="5" xfId="0" applyFont="1" applyFill="1" applyBorder="1" applyAlignment="1" applyProtection="1">
      <alignment vertical="center"/>
    </xf>
    <xf numFmtId="0" fontId="5" fillId="6" borderId="14" xfId="0" applyFont="1" applyFill="1" applyBorder="1" applyAlignment="1" applyProtection="1">
      <alignment vertical="center"/>
    </xf>
    <xf numFmtId="0" fontId="5" fillId="11" borderId="4" xfId="0" applyFont="1" applyFill="1" applyBorder="1" applyAlignment="1" applyProtection="1">
      <alignment vertical="center"/>
    </xf>
    <xf numFmtId="0" fontId="5" fillId="13" borderId="25" xfId="0" applyFont="1" applyFill="1" applyBorder="1" applyAlignment="1" applyProtection="1">
      <alignment horizontal="center" vertical="center" readingOrder="2"/>
    </xf>
    <xf numFmtId="0" fontId="5" fillId="13" borderId="36" xfId="0" applyFont="1" applyFill="1" applyBorder="1" applyAlignment="1" applyProtection="1">
      <alignment horizontal="center" vertical="center" wrapText="1"/>
    </xf>
    <xf numFmtId="0" fontId="5" fillId="13" borderId="17" xfId="0" applyFont="1" applyFill="1" applyBorder="1" applyAlignment="1" applyProtection="1">
      <alignment horizontal="center" vertical="center" wrapText="1"/>
    </xf>
    <xf numFmtId="9" fontId="7" fillId="14" borderId="19" xfId="0" applyNumberFormat="1" applyFont="1" applyFill="1" applyBorder="1" applyAlignment="1" applyProtection="1">
      <alignment horizontal="center" vertical="center"/>
    </xf>
    <xf numFmtId="9" fontId="9" fillId="12" borderId="19" xfId="0" applyNumberFormat="1" applyFont="1" applyFill="1" applyBorder="1" applyAlignment="1" applyProtection="1">
      <alignment horizontal="center" vertical="center"/>
    </xf>
    <xf numFmtId="0" fontId="5" fillId="10" borderId="33" xfId="0" applyFont="1" applyFill="1" applyBorder="1" applyAlignment="1" applyProtection="1">
      <alignment horizontal="center" vertical="center"/>
    </xf>
    <xf numFmtId="0" fontId="10" fillId="0" borderId="0" xfId="0" applyFont="1"/>
    <xf numFmtId="9" fontId="11" fillId="2" borderId="46" xfId="1" applyFont="1" applyFill="1" applyBorder="1" applyAlignment="1" applyProtection="1">
      <alignment horizontal="center" vertical="center" wrapText="1" readingOrder="2"/>
      <protection hidden="1"/>
    </xf>
    <xf numFmtId="0" fontId="7" fillId="0" borderId="46" xfId="0" applyFont="1" applyBorder="1" applyAlignment="1">
      <alignment horizontal="center" vertical="center" wrapText="1"/>
    </xf>
    <xf numFmtId="0" fontId="7" fillId="0" borderId="19" xfId="0" applyFont="1" applyBorder="1" applyAlignment="1">
      <alignment horizontal="center" vertical="center" wrapText="1"/>
    </xf>
    <xf numFmtId="0" fontId="5" fillId="19" borderId="25" xfId="0" applyFont="1" applyFill="1" applyBorder="1" applyAlignment="1">
      <alignment horizontal="center" vertical="center" wrapText="1"/>
    </xf>
    <xf numFmtId="9" fontId="11" fillId="2" borderId="62" xfId="1" applyFont="1" applyFill="1" applyBorder="1" applyAlignment="1" applyProtection="1">
      <alignment horizontal="center" vertical="center" wrapText="1" readingOrder="2"/>
      <protection hidden="1"/>
    </xf>
    <xf numFmtId="0" fontId="5" fillId="19" borderId="19" xfId="0" applyFont="1" applyFill="1" applyBorder="1" applyAlignment="1">
      <alignment horizontal="center" vertical="center" wrapText="1"/>
    </xf>
    <xf numFmtId="0" fontId="5" fillId="19" borderId="20" xfId="0" applyFont="1" applyFill="1" applyBorder="1" applyAlignment="1">
      <alignment horizontal="center" vertical="center" wrapText="1"/>
    </xf>
    <xf numFmtId="9" fontId="11" fillId="2" borderId="71" xfId="1" applyFont="1" applyFill="1" applyBorder="1" applyAlignment="1" applyProtection="1">
      <alignment horizontal="center" vertical="center" wrapText="1" readingOrder="2"/>
      <protection hidden="1"/>
    </xf>
    <xf numFmtId="0" fontId="7" fillId="0" borderId="71"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32" xfId="0" applyFont="1" applyBorder="1" applyAlignment="1">
      <alignment horizontal="center" vertical="center" wrapText="1"/>
    </xf>
    <xf numFmtId="164" fontId="5" fillId="18" borderId="68" xfId="0" applyNumberFormat="1" applyFont="1" applyFill="1" applyBorder="1" applyAlignment="1">
      <alignment horizontal="center" vertical="center"/>
    </xf>
    <xf numFmtId="9" fontId="11" fillId="24" borderId="72" xfId="1" applyFont="1" applyFill="1" applyBorder="1" applyAlignment="1" applyProtection="1">
      <alignment horizontal="center" vertical="center" wrapText="1" readingOrder="2"/>
      <protection hidden="1"/>
    </xf>
    <xf numFmtId="0" fontId="5" fillId="19" borderId="16" xfId="0" applyFont="1" applyFill="1" applyBorder="1" applyAlignment="1">
      <alignment horizontal="center" vertical="center" wrapText="1"/>
    </xf>
    <xf numFmtId="9" fontId="11" fillId="2" borderId="72" xfId="1" applyFont="1" applyFill="1" applyBorder="1" applyAlignment="1" applyProtection="1">
      <alignment horizontal="center" vertical="center" wrapText="1" readingOrder="2"/>
      <protection hidden="1"/>
    </xf>
    <xf numFmtId="0" fontId="7" fillId="0" borderId="23" xfId="0" applyFont="1" applyBorder="1" applyAlignment="1">
      <alignment horizontal="center" vertical="center" wrapText="1"/>
    </xf>
    <xf numFmtId="0" fontId="7" fillId="0" borderId="27" xfId="0" applyFont="1" applyBorder="1" applyAlignment="1">
      <alignment horizontal="center" vertical="center" wrapText="1"/>
    </xf>
    <xf numFmtId="0" fontId="0" fillId="0" borderId="31" xfId="0" applyBorder="1" applyAlignment="1">
      <alignment horizontal="center"/>
    </xf>
    <xf numFmtId="0" fontId="5" fillId="19" borderId="0" xfId="0" applyFont="1" applyFill="1" applyBorder="1" applyAlignment="1">
      <alignment horizontal="center" vertical="center" wrapText="1"/>
    </xf>
    <xf numFmtId="4" fontId="9" fillId="12" borderId="30" xfId="0" applyNumberFormat="1" applyFont="1" applyFill="1" applyBorder="1" applyAlignment="1" applyProtection="1">
      <alignment horizontal="center" vertical="center"/>
    </xf>
    <xf numFmtId="4" fontId="5" fillId="11" borderId="33" xfId="0" applyNumberFormat="1" applyFont="1" applyFill="1" applyBorder="1" applyAlignment="1" applyProtection="1">
      <alignment horizontal="center" vertical="center"/>
    </xf>
    <xf numFmtId="165" fontId="7" fillId="3" borderId="30" xfId="0" applyNumberFormat="1" applyFont="1" applyFill="1" applyBorder="1" applyAlignment="1" applyProtection="1">
      <alignment horizontal="center" vertical="center"/>
      <protection locked="0"/>
    </xf>
    <xf numFmtId="165" fontId="7" fillId="3" borderId="31" xfId="0" applyNumberFormat="1" applyFont="1" applyFill="1" applyBorder="1" applyAlignment="1" applyProtection="1">
      <alignment horizontal="center" vertical="center"/>
      <protection locked="0"/>
    </xf>
    <xf numFmtId="4" fontId="7" fillId="3" borderId="30" xfId="0" applyNumberFormat="1" applyFont="1" applyFill="1" applyBorder="1" applyAlignment="1" applyProtection="1">
      <alignment horizontal="center" vertical="center"/>
    </xf>
    <xf numFmtId="0" fontId="7" fillId="14" borderId="32" xfId="0" applyFont="1" applyFill="1" applyBorder="1" applyAlignment="1" applyProtection="1">
      <alignment horizontal="center" vertical="center"/>
    </xf>
    <xf numFmtId="0" fontId="9" fillId="12" borderId="32" xfId="0" applyFont="1" applyFill="1" applyBorder="1" applyAlignment="1" applyProtection="1">
      <alignment horizontal="center" vertical="center"/>
    </xf>
    <xf numFmtId="0" fontId="5" fillId="13" borderId="26" xfId="0" applyFont="1" applyFill="1" applyBorder="1" applyAlignment="1" applyProtection="1">
      <alignment horizontal="center" vertical="center"/>
    </xf>
    <xf numFmtId="0" fontId="5" fillId="13" borderId="35" xfId="0" applyFont="1" applyFill="1" applyBorder="1" applyAlignment="1" applyProtection="1">
      <alignment horizontal="center" vertical="center"/>
    </xf>
    <xf numFmtId="0" fontId="5" fillId="19" borderId="43" xfId="0" applyFont="1" applyFill="1" applyBorder="1" applyAlignment="1">
      <alignment horizontal="center" vertical="center" wrapText="1"/>
    </xf>
    <xf numFmtId="0" fontId="5" fillId="19" borderId="2" xfId="0" applyFont="1" applyFill="1" applyBorder="1" applyAlignment="1">
      <alignment horizontal="center" vertical="center" wrapText="1"/>
    </xf>
    <xf numFmtId="166" fontId="7" fillId="0" borderId="0" xfId="0" applyNumberFormat="1" applyFont="1" applyProtection="1"/>
    <xf numFmtId="0" fontId="5" fillId="19" borderId="47" xfId="0" applyFont="1" applyFill="1" applyBorder="1" applyAlignment="1">
      <alignment horizontal="center" vertical="center" wrapText="1"/>
    </xf>
    <xf numFmtId="0" fontId="5" fillId="19" borderId="18" xfId="0" applyFont="1" applyFill="1" applyBorder="1" applyAlignment="1">
      <alignment horizontal="center" vertical="center" wrapText="1"/>
    </xf>
    <xf numFmtId="0" fontId="5" fillId="9" borderId="18" xfId="0" applyFont="1" applyFill="1" applyBorder="1" applyAlignment="1" applyProtection="1">
      <alignment horizontal="center" vertical="center" wrapText="1"/>
      <protection hidden="1"/>
    </xf>
    <xf numFmtId="0" fontId="5" fillId="9" borderId="61" xfId="0" applyFont="1" applyFill="1" applyBorder="1" applyAlignment="1" applyProtection="1">
      <alignment horizontal="center" vertical="center" wrapText="1"/>
      <protection hidden="1"/>
    </xf>
    <xf numFmtId="0" fontId="5" fillId="19" borderId="59" xfId="0" applyFont="1" applyFill="1" applyBorder="1" applyAlignment="1">
      <alignment horizontal="center" vertical="center" wrapText="1"/>
    </xf>
    <xf numFmtId="9" fontId="11" fillId="2" borderId="57" xfId="1" applyFont="1" applyFill="1" applyBorder="1" applyAlignment="1" applyProtection="1">
      <alignment horizontal="center" vertical="center" wrapText="1" readingOrder="2"/>
      <protection hidden="1"/>
    </xf>
    <xf numFmtId="0" fontId="5" fillId="22" borderId="73" xfId="0" applyFont="1" applyFill="1" applyBorder="1" applyAlignment="1">
      <alignment horizontal="center" vertical="center"/>
    </xf>
    <xf numFmtId="0" fontId="5" fillId="19" borderId="53" xfId="0" applyFont="1" applyFill="1" applyBorder="1" applyAlignment="1">
      <alignment horizontal="center" vertical="center" wrapText="1"/>
    </xf>
    <xf numFmtId="44" fontId="7" fillId="3" borderId="30" xfId="3" applyFont="1" applyFill="1" applyBorder="1" applyAlignment="1" applyProtection="1">
      <alignment horizontal="center" vertical="center"/>
      <protection locked="0"/>
    </xf>
    <xf numFmtId="0" fontId="0" fillId="0" borderId="0" xfId="0" applyAlignment="1">
      <alignment horizontal="center" vertical="center"/>
    </xf>
    <xf numFmtId="0" fontId="7" fillId="0" borderId="15" xfId="0" applyFont="1" applyBorder="1" applyAlignment="1">
      <alignment horizontal="center" vertical="center"/>
    </xf>
    <xf numFmtId="0" fontId="7" fillId="0" borderId="45" xfId="0" applyFont="1" applyBorder="1" applyAlignment="1">
      <alignment horizontal="center" vertical="center"/>
    </xf>
    <xf numFmtId="0" fontId="5" fillId="21" borderId="17" xfId="0" applyFont="1" applyFill="1" applyBorder="1" applyAlignment="1">
      <alignment horizontal="center" vertical="center"/>
    </xf>
    <xf numFmtId="0" fontId="5" fillId="21" borderId="17" xfId="0" applyFont="1" applyFill="1" applyBorder="1" applyAlignment="1">
      <alignment horizontal="center" vertical="center" wrapText="1"/>
    </xf>
    <xf numFmtId="0" fontId="7" fillId="0" borderId="0" xfId="0" applyFont="1" applyBorder="1"/>
    <xf numFmtId="0" fontId="5" fillId="21" borderId="35" xfId="0" applyFont="1" applyFill="1" applyBorder="1" applyAlignment="1">
      <alignment horizontal="center" vertical="center" wrapText="1"/>
    </xf>
    <xf numFmtId="167" fontId="7" fillId="0" borderId="31" xfId="3" applyNumberFormat="1" applyFont="1" applyBorder="1" applyAlignment="1">
      <alignment horizontal="center" vertical="center"/>
    </xf>
    <xf numFmtId="167" fontId="7" fillId="0" borderId="32" xfId="3" applyNumberFormat="1" applyFont="1" applyBorder="1" applyAlignment="1">
      <alignment horizontal="center" vertical="center"/>
    </xf>
    <xf numFmtId="0" fontId="11" fillId="11" borderId="28" xfId="0" applyFont="1" applyFill="1" applyBorder="1" applyAlignment="1" applyProtection="1">
      <alignment horizontal="center" vertical="center" wrapText="1" readingOrder="2"/>
      <protection hidden="1"/>
    </xf>
    <xf numFmtId="0" fontId="11" fillId="11" borderId="30" xfId="0" applyFont="1" applyFill="1" applyBorder="1" applyAlignment="1" applyProtection="1">
      <alignment horizontal="center" vertical="center" wrapText="1" readingOrder="2"/>
      <protection hidden="1"/>
    </xf>
    <xf numFmtId="0" fontId="11" fillId="9" borderId="13" xfId="0" applyFont="1" applyFill="1" applyBorder="1" applyAlignment="1" applyProtection="1">
      <alignment horizontal="center" vertical="center" wrapText="1" readingOrder="2"/>
      <protection hidden="1"/>
    </xf>
    <xf numFmtId="0" fontId="7" fillId="0" borderId="43" xfId="0" applyFont="1" applyBorder="1"/>
    <xf numFmtId="0" fontId="11" fillId="9" borderId="4" xfId="0" applyFont="1" applyFill="1" applyBorder="1" applyAlignment="1" applyProtection="1">
      <alignment horizontal="center" vertical="center" wrapText="1" readingOrder="2"/>
      <protection hidden="1"/>
    </xf>
    <xf numFmtId="0" fontId="11" fillId="9" borderId="7" xfId="0" applyFont="1" applyFill="1" applyBorder="1" applyAlignment="1" applyProtection="1">
      <alignment horizontal="center" vertical="center" wrapText="1" readingOrder="2"/>
      <protection hidden="1"/>
    </xf>
    <xf numFmtId="0" fontId="11" fillId="9" borderId="2" xfId="0" applyFont="1" applyFill="1" applyBorder="1" applyAlignment="1" applyProtection="1">
      <alignment horizontal="center" vertical="center" wrapText="1" readingOrder="2"/>
      <protection hidden="1"/>
    </xf>
    <xf numFmtId="0" fontId="11" fillId="9" borderId="18" xfId="0" applyFont="1" applyFill="1" applyBorder="1" applyAlignment="1" applyProtection="1">
      <alignment horizontal="center" vertical="center" wrapText="1" readingOrder="2"/>
      <protection hidden="1"/>
    </xf>
    <xf numFmtId="0" fontId="11" fillId="9" borderId="51" xfId="0" applyFont="1" applyFill="1" applyBorder="1" applyAlignment="1" applyProtection="1">
      <alignment horizontal="center" vertical="center" wrapText="1" readingOrder="2"/>
      <protection hidden="1"/>
    </xf>
    <xf numFmtId="0" fontId="11" fillId="9" borderId="61" xfId="0" applyFont="1" applyFill="1" applyBorder="1" applyAlignment="1" applyProtection="1">
      <alignment horizontal="center" vertical="center" wrapText="1" readingOrder="2"/>
      <protection hidden="1"/>
    </xf>
    <xf numFmtId="9" fontId="11" fillId="16" borderId="7" xfId="0" applyNumberFormat="1" applyFont="1" applyFill="1" applyBorder="1" applyAlignment="1" applyProtection="1">
      <alignment horizontal="center" vertical="center" wrapText="1" readingOrder="2"/>
      <protection hidden="1"/>
    </xf>
    <xf numFmtId="0" fontId="15" fillId="11" borderId="62" xfId="0" applyFont="1" applyFill="1" applyBorder="1" applyAlignment="1" applyProtection="1">
      <alignment vertical="top" wrapText="1" readingOrder="2"/>
      <protection hidden="1"/>
    </xf>
    <xf numFmtId="0" fontId="15" fillId="6" borderId="69" xfId="0" applyFont="1" applyFill="1" applyBorder="1" applyAlignment="1" applyProtection="1">
      <alignment horizontal="center" vertical="top" wrapText="1" readingOrder="2"/>
      <protection hidden="1"/>
    </xf>
    <xf numFmtId="1" fontId="11" fillId="14" borderId="6" xfId="0" applyNumberFormat="1" applyFont="1" applyFill="1" applyBorder="1" applyAlignment="1" applyProtection="1">
      <alignment horizontal="center" vertical="center" wrapText="1" readingOrder="2"/>
      <protection hidden="1"/>
    </xf>
    <xf numFmtId="0" fontId="11" fillId="15" borderId="6" xfId="0" applyFont="1" applyFill="1" applyBorder="1" applyAlignment="1" applyProtection="1">
      <alignment horizontal="center" vertical="center" wrapText="1" readingOrder="2"/>
      <protection hidden="1"/>
    </xf>
    <xf numFmtId="0" fontId="15" fillId="11" borderId="46" xfId="0" applyFont="1" applyFill="1" applyBorder="1" applyAlignment="1" applyProtection="1">
      <alignment vertical="center" wrapText="1" readingOrder="2"/>
      <protection hidden="1"/>
    </xf>
    <xf numFmtId="9" fontId="11" fillId="2" borderId="5" xfId="1" applyFont="1" applyFill="1" applyBorder="1" applyAlignment="1" applyProtection="1">
      <alignment horizontal="center" vertical="center" wrapText="1" readingOrder="2"/>
      <protection hidden="1"/>
    </xf>
    <xf numFmtId="164" fontId="11" fillId="14" borderId="5" xfId="0" applyNumberFormat="1" applyFont="1" applyFill="1" applyBorder="1" applyAlignment="1" applyProtection="1">
      <alignment horizontal="center" vertical="center" wrapText="1" readingOrder="2"/>
      <protection hidden="1"/>
    </xf>
    <xf numFmtId="164" fontId="11" fillId="24" borderId="5" xfId="0" applyNumberFormat="1" applyFont="1" applyFill="1" applyBorder="1" applyAlignment="1" applyProtection="1">
      <alignment horizontal="center" vertical="center" wrapText="1" readingOrder="2"/>
      <protection hidden="1"/>
    </xf>
    <xf numFmtId="0" fontId="11" fillId="15" borderId="5" xfId="0" applyFont="1" applyFill="1" applyBorder="1" applyAlignment="1" applyProtection="1">
      <alignment horizontal="center" vertical="center" wrapText="1" readingOrder="2"/>
      <protection hidden="1"/>
    </xf>
    <xf numFmtId="0" fontId="15" fillId="14" borderId="5" xfId="0" applyNumberFormat="1" applyFont="1" applyFill="1" applyBorder="1" applyAlignment="1" applyProtection="1">
      <alignment horizontal="center" vertical="center" wrapText="1" readingOrder="2"/>
    </xf>
    <xf numFmtId="2" fontId="15" fillId="14" borderId="5" xfId="0" applyNumberFormat="1" applyFont="1" applyFill="1" applyBorder="1" applyAlignment="1" applyProtection="1">
      <alignment horizontal="center" vertical="center" wrapText="1" readingOrder="2"/>
    </xf>
    <xf numFmtId="0" fontId="15" fillId="11" borderId="31" xfId="0" applyFont="1" applyFill="1" applyBorder="1" applyAlignment="1" applyProtection="1">
      <alignment vertical="center" wrapText="1" readingOrder="2"/>
      <protection hidden="1"/>
    </xf>
    <xf numFmtId="9" fontId="11" fillId="2" borderId="65" xfId="1" applyFont="1" applyFill="1" applyBorder="1" applyAlignment="1" applyProtection="1">
      <alignment horizontal="center" vertical="center" wrapText="1" readingOrder="2"/>
      <protection hidden="1"/>
    </xf>
    <xf numFmtId="1" fontId="15" fillId="14" borderId="5" xfId="0" applyNumberFormat="1" applyFont="1" applyFill="1" applyBorder="1" applyAlignment="1" applyProtection="1">
      <alignment horizontal="center" vertical="center" wrapText="1" readingOrder="2"/>
      <protection locked="0"/>
    </xf>
    <xf numFmtId="1" fontId="11" fillId="24" borderId="5" xfId="0" applyNumberFormat="1" applyFont="1" applyFill="1" applyBorder="1" applyAlignment="1" applyProtection="1">
      <alignment horizontal="center" vertical="center" wrapText="1" readingOrder="2"/>
      <protection locked="0"/>
    </xf>
    <xf numFmtId="0" fontId="15" fillId="11" borderId="31" xfId="0" applyFont="1" applyFill="1" applyBorder="1" applyAlignment="1" applyProtection="1">
      <alignment horizontal="right" vertical="center" wrapText="1" readingOrder="2"/>
      <protection hidden="1"/>
    </xf>
    <xf numFmtId="9" fontId="11" fillId="2" borderId="34" xfId="1" applyFont="1" applyFill="1" applyBorder="1" applyAlignment="1" applyProtection="1">
      <alignment horizontal="center" vertical="center" wrapText="1" readingOrder="2"/>
      <protection hidden="1"/>
    </xf>
    <xf numFmtId="0" fontId="15" fillId="14" borderId="4" xfId="0" applyNumberFormat="1" applyFont="1" applyFill="1" applyBorder="1" applyAlignment="1" applyProtection="1">
      <alignment horizontal="center" vertical="center" wrapText="1" readingOrder="2"/>
      <protection locked="0"/>
    </xf>
    <xf numFmtId="2" fontId="11" fillId="24" borderId="4" xfId="0" applyNumberFormat="1" applyFont="1" applyFill="1" applyBorder="1" applyAlignment="1" applyProtection="1">
      <alignment horizontal="center" vertical="center" wrapText="1" readingOrder="2"/>
      <protection locked="0"/>
    </xf>
    <xf numFmtId="9" fontId="15" fillId="25" borderId="7" xfId="1" applyFont="1" applyFill="1" applyBorder="1" applyAlignment="1" applyProtection="1">
      <alignment horizontal="center" vertical="center" wrapText="1" readingOrder="2"/>
      <protection hidden="1"/>
    </xf>
    <xf numFmtId="0" fontId="11" fillId="21" borderId="8" xfId="0" applyFont="1" applyFill="1" applyBorder="1" applyAlignment="1" applyProtection="1">
      <alignment horizontal="center" vertical="center" wrapText="1" readingOrder="2"/>
      <protection hidden="1"/>
    </xf>
    <xf numFmtId="1" fontId="5" fillId="21" borderId="7" xfId="1" applyNumberFormat="1" applyFont="1" applyFill="1" applyBorder="1" applyAlignment="1">
      <alignment horizontal="center" vertical="center"/>
    </xf>
    <xf numFmtId="0" fontId="11" fillId="15" borderId="12" xfId="0" applyFont="1" applyFill="1" applyBorder="1" applyAlignment="1" applyProtection="1">
      <alignment horizontal="center" vertical="center" wrapText="1" readingOrder="2"/>
      <protection hidden="1"/>
    </xf>
    <xf numFmtId="0" fontId="7" fillId="0" borderId="19" xfId="0" applyFont="1" applyFill="1" applyBorder="1" applyAlignment="1">
      <alignment horizontal="center" vertical="center"/>
    </xf>
    <xf numFmtId="0" fontId="7" fillId="0" borderId="31" xfId="0" applyFont="1" applyFill="1" applyBorder="1" applyAlignment="1">
      <alignment horizontal="center" vertical="center" readingOrder="2"/>
    </xf>
    <xf numFmtId="0" fontId="7" fillId="0" borderId="31" xfId="0" applyFont="1" applyFill="1" applyBorder="1" applyAlignment="1">
      <alignment horizontal="center" vertical="center" wrapText="1"/>
    </xf>
    <xf numFmtId="0" fontId="7" fillId="0" borderId="31" xfId="0" applyFont="1" applyFill="1" applyBorder="1" applyAlignment="1">
      <alignment horizontal="center" vertical="center"/>
    </xf>
    <xf numFmtId="0" fontId="7" fillId="0" borderId="19" xfId="0" applyFont="1" applyFill="1" applyBorder="1" applyAlignment="1">
      <alignment horizontal="center" vertical="center" wrapText="1"/>
    </xf>
    <xf numFmtId="167" fontId="7" fillId="0" borderId="75" xfId="3" applyNumberFormat="1" applyFont="1" applyBorder="1" applyAlignment="1">
      <alignment horizontal="center" vertical="center"/>
    </xf>
    <xf numFmtId="167" fontId="7" fillId="0" borderId="60" xfId="3" applyNumberFormat="1" applyFont="1" applyBorder="1" applyAlignment="1">
      <alignment horizontal="center" vertical="center"/>
    </xf>
    <xf numFmtId="167" fontId="7" fillId="0" borderId="50" xfId="3" applyNumberFormat="1" applyFont="1" applyBorder="1" applyAlignment="1">
      <alignment horizontal="center" vertical="center"/>
    </xf>
    <xf numFmtId="167" fontId="5" fillId="26" borderId="55" xfId="3" applyNumberFormat="1" applyFont="1" applyFill="1" applyBorder="1"/>
    <xf numFmtId="0" fontId="7" fillId="0" borderId="50" xfId="0" applyFont="1" applyBorder="1"/>
    <xf numFmtId="167" fontId="5" fillId="26" borderId="56" xfId="3" applyNumberFormat="1" applyFont="1" applyFill="1" applyBorder="1"/>
    <xf numFmtId="167" fontId="7" fillId="0" borderId="30" xfId="3" applyNumberFormat="1" applyFont="1" applyBorder="1" applyAlignment="1">
      <alignment horizontal="center" vertical="center"/>
    </xf>
    <xf numFmtId="0" fontId="5" fillId="21" borderId="25" xfId="0" applyFont="1" applyFill="1" applyBorder="1" applyAlignment="1">
      <alignment horizontal="center" vertical="center"/>
    </xf>
    <xf numFmtId="0" fontId="5" fillId="21" borderId="24" xfId="0" applyFont="1" applyFill="1" applyBorder="1" applyAlignment="1">
      <alignment horizontal="center" vertical="center"/>
    </xf>
    <xf numFmtId="0" fontId="5" fillId="21" borderId="29" xfId="0" applyFont="1" applyFill="1" applyBorder="1" applyAlignment="1">
      <alignment horizontal="center" vertical="center" wrapText="1"/>
    </xf>
    <xf numFmtId="0" fontId="7" fillId="0" borderId="32" xfId="0" applyFont="1" applyFill="1" applyBorder="1" applyAlignment="1">
      <alignment horizontal="center" vertical="center"/>
    </xf>
    <xf numFmtId="3" fontId="7" fillId="0" borderId="32" xfId="0" applyNumberFormat="1" applyFont="1" applyFill="1" applyBorder="1" applyAlignment="1">
      <alignment horizontal="center" vertical="center"/>
    </xf>
    <xf numFmtId="0" fontId="7" fillId="0" borderId="27" xfId="0" applyFont="1" applyFill="1" applyBorder="1" applyAlignment="1">
      <alignment horizontal="center" vertical="center" readingOrder="2"/>
    </xf>
    <xf numFmtId="0" fontId="7" fillId="0" borderId="27" xfId="0" applyFont="1" applyFill="1" applyBorder="1" applyAlignment="1">
      <alignment horizontal="center" vertical="center" wrapText="1"/>
    </xf>
    <xf numFmtId="0" fontId="7" fillId="0" borderId="27" xfId="0" applyFont="1" applyFill="1" applyBorder="1" applyAlignment="1">
      <alignment horizontal="center" vertical="center"/>
    </xf>
    <xf numFmtId="3" fontId="7" fillId="0" borderId="23" xfId="0" applyNumberFormat="1" applyFont="1" applyFill="1" applyBorder="1" applyAlignment="1">
      <alignment horizontal="center" vertical="center"/>
    </xf>
    <xf numFmtId="0" fontId="5" fillId="9" borderId="76" xfId="0" applyFont="1" applyFill="1" applyBorder="1" applyAlignment="1" applyProtection="1">
      <alignment horizontal="center" vertical="center" wrapText="1"/>
      <protection hidden="1"/>
    </xf>
    <xf numFmtId="9" fontId="11" fillId="2" borderId="48" xfId="1" applyFont="1" applyFill="1" applyBorder="1" applyAlignment="1" applyProtection="1">
      <alignment horizontal="center" vertical="center" wrapText="1" readingOrder="2"/>
      <protection hidden="1"/>
    </xf>
    <xf numFmtId="0" fontId="7" fillId="0" borderId="32" xfId="0" applyFont="1" applyBorder="1" applyAlignment="1">
      <alignment horizontal="center" vertical="center"/>
    </xf>
    <xf numFmtId="0" fontId="5" fillId="22" borderId="8" xfId="0" applyFont="1" applyFill="1" applyBorder="1" applyAlignment="1">
      <alignment horizontal="center" vertical="center"/>
    </xf>
    <xf numFmtId="0" fontId="5" fillId="22" borderId="9" xfId="0" applyFont="1" applyFill="1" applyBorder="1" applyAlignment="1">
      <alignment horizontal="center" vertical="center"/>
    </xf>
    <xf numFmtId="0" fontId="5" fillId="21" borderId="36" xfId="0" applyFont="1" applyFill="1" applyBorder="1" applyAlignment="1">
      <alignment horizontal="center" vertical="center" wrapText="1"/>
    </xf>
    <xf numFmtId="0" fontId="10" fillId="0" borderId="0" xfId="0" applyFont="1" applyProtection="1">
      <protection hidden="1"/>
    </xf>
    <xf numFmtId="0" fontId="10" fillId="0" borderId="38" xfId="0" applyFont="1" applyBorder="1" applyProtection="1">
      <protection hidden="1"/>
    </xf>
    <xf numFmtId="0" fontId="10" fillId="0" borderId="0" xfId="0" applyFont="1" applyAlignment="1" applyProtection="1">
      <alignment readingOrder="2"/>
      <protection hidden="1"/>
    </xf>
    <xf numFmtId="0" fontId="17" fillId="14" borderId="54" xfId="0" applyFont="1" applyFill="1" applyBorder="1" applyAlignment="1" applyProtection="1">
      <alignment horizontal="center" vertical="center" wrapText="1"/>
      <protection hidden="1"/>
    </xf>
    <xf numFmtId="0" fontId="5" fillId="14" borderId="13" xfId="0" applyFont="1" applyFill="1" applyBorder="1" applyAlignment="1" applyProtection="1">
      <alignment horizontal="center" vertical="center" readingOrder="2"/>
      <protection hidden="1"/>
    </xf>
    <xf numFmtId="0" fontId="13" fillId="14" borderId="42" xfId="0" applyFont="1" applyFill="1" applyBorder="1" applyAlignment="1" applyProtection="1">
      <alignment horizontal="center" vertical="center" wrapText="1"/>
      <protection hidden="1"/>
    </xf>
    <xf numFmtId="0" fontId="5" fillId="14" borderId="14" xfId="0" applyFont="1" applyFill="1" applyBorder="1" applyAlignment="1" applyProtection="1">
      <alignment horizontal="center" vertical="center" wrapText="1"/>
      <protection locked="0"/>
    </xf>
    <xf numFmtId="0" fontId="5" fillId="14" borderId="5" xfId="0" applyFont="1" applyFill="1" applyBorder="1" applyAlignment="1" applyProtection="1">
      <alignment horizontal="center" vertical="center" wrapText="1"/>
      <protection locked="0"/>
    </xf>
    <xf numFmtId="0" fontId="13" fillId="14" borderId="63" xfId="0" applyFont="1" applyFill="1" applyBorder="1" applyAlignment="1" applyProtection="1">
      <alignment horizontal="center" vertical="center" wrapText="1"/>
      <protection hidden="1"/>
    </xf>
    <xf numFmtId="0" fontId="18" fillId="14" borderId="4" xfId="2" applyFont="1" applyFill="1" applyBorder="1" applyAlignment="1" applyProtection="1">
      <alignment horizontal="center" vertical="center" wrapText="1"/>
      <protection locked="0"/>
    </xf>
    <xf numFmtId="0" fontId="10" fillId="3" borderId="0" xfId="0" applyFont="1" applyFill="1" applyProtection="1">
      <protection hidden="1"/>
    </xf>
    <xf numFmtId="49" fontId="5" fillId="7" borderId="70" xfId="0" applyNumberFormat="1" applyFont="1" applyFill="1" applyBorder="1" applyAlignment="1" applyProtection="1">
      <alignment horizontal="center" vertical="center" wrapText="1"/>
      <protection hidden="1"/>
    </xf>
    <xf numFmtId="0" fontId="5" fillId="7" borderId="50" xfId="0" applyFont="1" applyFill="1" applyBorder="1" applyAlignment="1" applyProtection="1">
      <alignment horizontal="center" vertical="center" wrapText="1"/>
      <protection hidden="1"/>
    </xf>
    <xf numFmtId="0" fontId="5" fillId="7" borderId="7" xfId="0" applyFont="1" applyFill="1" applyBorder="1" applyAlignment="1" applyProtection="1">
      <alignment horizontal="center" vertical="center" wrapText="1"/>
      <protection hidden="1"/>
    </xf>
    <xf numFmtId="49" fontId="5" fillId="5" borderId="31" xfId="0" applyNumberFormat="1" applyFont="1" applyFill="1" applyBorder="1" applyAlignment="1" applyProtection="1">
      <alignment horizontal="center" vertical="center" readingOrder="2"/>
      <protection hidden="1"/>
    </xf>
    <xf numFmtId="0" fontId="7" fillId="5" borderId="41" xfId="0" applyFont="1" applyFill="1" applyBorder="1" applyAlignment="1" applyProtection="1">
      <alignment horizontal="right" vertical="center" wrapText="1" readingOrder="2"/>
      <protection hidden="1"/>
    </xf>
    <xf numFmtId="0" fontId="15" fillId="14" borderId="19" xfId="0" applyFont="1" applyFill="1" applyBorder="1" applyAlignment="1">
      <alignment horizontal="center" vertical="center" wrapText="1"/>
    </xf>
    <xf numFmtId="0" fontId="15" fillId="14" borderId="31" xfId="0" applyFont="1" applyFill="1" applyBorder="1" applyAlignment="1">
      <alignment horizontal="center" vertical="center" wrapText="1"/>
    </xf>
    <xf numFmtId="0" fontId="7" fillId="5" borderId="22" xfId="0" applyFont="1" applyFill="1" applyBorder="1" applyAlignment="1" applyProtection="1">
      <alignment horizontal="right" vertical="center" wrapText="1" readingOrder="2"/>
      <protection hidden="1"/>
    </xf>
    <xf numFmtId="0" fontId="7" fillId="5" borderId="42" xfId="0" applyFont="1" applyFill="1" applyBorder="1" applyAlignment="1" applyProtection="1">
      <alignment horizontal="right" vertical="center" wrapText="1" readingOrder="2"/>
      <protection hidden="1"/>
    </xf>
    <xf numFmtId="0" fontId="10" fillId="3" borderId="37" xfId="0" applyFont="1" applyFill="1" applyBorder="1" applyProtection="1">
      <protection hidden="1"/>
    </xf>
    <xf numFmtId="49" fontId="5" fillId="8" borderId="31" xfId="0" applyNumberFormat="1" applyFont="1" applyFill="1" applyBorder="1" applyAlignment="1" applyProtection="1">
      <alignment horizontal="center" vertical="center"/>
      <protection hidden="1"/>
    </xf>
    <xf numFmtId="0" fontId="5" fillId="7" borderId="9" xfId="0" applyFont="1" applyFill="1" applyBorder="1" applyAlignment="1" applyProtection="1">
      <alignment horizontal="center" vertical="center" wrapText="1"/>
      <protection hidden="1"/>
    </xf>
    <xf numFmtId="0" fontId="5" fillId="8" borderId="7" xfId="0" applyFont="1" applyFill="1" applyBorder="1" applyAlignment="1" applyProtection="1">
      <alignment horizontal="center" vertical="center" wrapText="1"/>
      <protection hidden="1"/>
    </xf>
    <xf numFmtId="0" fontId="5" fillId="8" borderId="7" xfId="0" applyFont="1" applyFill="1" applyBorder="1" applyAlignment="1" applyProtection="1">
      <alignment horizontal="right" vertical="center" wrapText="1"/>
      <protection hidden="1"/>
    </xf>
    <xf numFmtId="49" fontId="5" fillId="4" borderId="31" xfId="0" applyNumberFormat="1" applyFont="1" applyFill="1" applyBorder="1" applyAlignment="1" applyProtection="1">
      <alignment horizontal="center" vertical="center" readingOrder="2"/>
      <protection hidden="1"/>
    </xf>
    <xf numFmtId="0" fontId="7" fillId="5" borderId="41" xfId="0" applyFont="1" applyFill="1" applyBorder="1" applyAlignment="1" applyProtection="1">
      <alignment vertical="center" wrapText="1" readingOrder="2"/>
      <protection hidden="1"/>
    </xf>
    <xf numFmtId="0" fontId="7" fillId="5" borderId="69" xfId="0" applyFont="1" applyFill="1" applyBorder="1" applyAlignment="1" applyProtection="1">
      <alignment horizontal="right" vertical="center" wrapText="1" readingOrder="2"/>
      <protection hidden="1"/>
    </xf>
    <xf numFmtId="0" fontId="7" fillId="5" borderId="46" xfId="0" applyFont="1" applyFill="1" applyBorder="1" applyAlignment="1" applyProtection="1">
      <alignment horizontal="right" vertical="top" wrapText="1" readingOrder="2"/>
      <protection hidden="1"/>
    </xf>
    <xf numFmtId="0" fontId="5" fillId="10" borderId="31" xfId="0" applyNumberFormat="1" applyFont="1" applyFill="1" applyBorder="1" applyAlignment="1" applyProtection="1">
      <alignment horizontal="center" vertical="center"/>
      <protection hidden="1"/>
    </xf>
    <xf numFmtId="0" fontId="5" fillId="10" borderId="50" xfId="0" applyFont="1" applyFill="1" applyBorder="1" applyAlignment="1" applyProtection="1">
      <alignment horizontal="center" vertical="center" wrapText="1" readingOrder="2"/>
      <protection hidden="1"/>
    </xf>
    <xf numFmtId="0" fontId="5" fillId="10" borderId="7" xfId="0" applyFont="1" applyFill="1" applyBorder="1" applyAlignment="1" applyProtection="1">
      <alignment horizontal="center" vertical="center" wrapText="1"/>
      <protection hidden="1"/>
    </xf>
    <xf numFmtId="0" fontId="10" fillId="3" borderId="0" xfId="0" applyFont="1" applyFill="1" applyBorder="1" applyProtection="1">
      <protection hidden="1"/>
    </xf>
    <xf numFmtId="0" fontId="5" fillId="2" borderId="31" xfId="0" applyNumberFormat="1" applyFont="1" applyFill="1" applyBorder="1" applyAlignment="1" applyProtection="1">
      <alignment horizontal="center" vertical="center" readingOrder="2"/>
      <protection hidden="1"/>
    </xf>
    <xf numFmtId="0" fontId="7" fillId="2" borderId="21" xfId="0" applyFont="1" applyFill="1" applyBorder="1" applyAlignment="1" applyProtection="1">
      <alignment horizontal="right" vertical="center" wrapText="1" readingOrder="2"/>
      <protection hidden="1"/>
    </xf>
    <xf numFmtId="0" fontId="7" fillId="2" borderId="65" xfId="0" applyFont="1" applyFill="1" applyBorder="1" applyAlignment="1" applyProtection="1">
      <alignment horizontal="right" vertical="center" wrapText="1" readingOrder="2"/>
      <protection hidden="1"/>
    </xf>
    <xf numFmtId="0" fontId="7" fillId="2" borderId="67" xfId="0" applyFont="1" applyFill="1" applyBorder="1" applyAlignment="1" applyProtection="1">
      <alignment horizontal="right" vertical="center" wrapText="1" readingOrder="2"/>
      <protection hidden="1"/>
    </xf>
    <xf numFmtId="2" fontId="5" fillId="2" borderId="31" xfId="0" applyNumberFormat="1" applyFont="1" applyFill="1" applyBorder="1" applyAlignment="1" applyProtection="1">
      <alignment horizontal="center" vertical="center" readingOrder="2"/>
      <protection hidden="1"/>
    </xf>
    <xf numFmtId="0" fontId="7" fillId="2" borderId="65" xfId="0" applyFont="1" applyFill="1" applyBorder="1" applyAlignment="1" applyProtection="1">
      <alignment horizontal="right" vertical="top" wrapText="1" readingOrder="2"/>
      <protection hidden="1"/>
    </xf>
    <xf numFmtId="0" fontId="7" fillId="2" borderId="31" xfId="0" applyFont="1" applyFill="1" applyBorder="1" applyAlignment="1" applyProtection="1">
      <alignment horizontal="right" vertical="center" wrapText="1" readingOrder="2"/>
      <protection hidden="1"/>
    </xf>
    <xf numFmtId="0" fontId="15" fillId="14" borderId="30" xfId="0" applyFont="1" applyFill="1" applyBorder="1" applyAlignment="1">
      <alignment horizontal="center" vertical="center" wrapText="1"/>
    </xf>
    <xf numFmtId="9" fontId="11" fillId="2" borderId="58" xfId="1" applyFont="1" applyFill="1" applyBorder="1" applyAlignment="1" applyProtection="1">
      <alignment horizontal="center" vertical="center" wrapText="1" readingOrder="2"/>
      <protection hidden="1"/>
    </xf>
    <xf numFmtId="0" fontId="5" fillId="0" borderId="8" xfId="0" applyFont="1" applyBorder="1" applyAlignment="1">
      <alignment horizontal="center" vertical="center"/>
    </xf>
    <xf numFmtId="0" fontId="5" fillId="0" borderId="56" xfId="0" applyFont="1" applyBorder="1" applyAlignment="1">
      <alignment horizontal="center" vertical="center"/>
    </xf>
    <xf numFmtId="0" fontId="5" fillId="19" borderId="39" xfId="0" applyFont="1" applyFill="1" applyBorder="1" applyAlignment="1">
      <alignment horizontal="center" vertical="center" wrapText="1"/>
    </xf>
    <xf numFmtId="0" fontId="5" fillId="9" borderId="0" xfId="0" applyFont="1" applyFill="1" applyBorder="1" applyAlignment="1" applyProtection="1">
      <alignment horizontal="center" vertical="center" wrapText="1"/>
      <protection hidden="1"/>
    </xf>
    <xf numFmtId="0" fontId="5" fillId="4" borderId="16" xfId="0" applyFont="1" applyFill="1" applyBorder="1" applyAlignment="1">
      <alignment horizontal="center" vertical="center" wrapText="1"/>
    </xf>
    <xf numFmtId="0" fontId="5" fillId="4" borderId="49" xfId="0" applyFont="1" applyFill="1" applyBorder="1" applyAlignment="1">
      <alignment horizontal="center" vertical="center" wrapText="1"/>
    </xf>
    <xf numFmtId="0" fontId="5" fillId="4" borderId="44" xfId="0" applyFont="1" applyFill="1" applyBorder="1" applyAlignment="1">
      <alignment horizontal="center" vertical="center" wrapText="1"/>
    </xf>
    <xf numFmtId="0" fontId="5" fillId="19" borderId="21" xfId="0" applyFont="1" applyFill="1" applyBorder="1" applyAlignment="1">
      <alignment horizontal="center" vertical="center" wrapText="1"/>
    </xf>
    <xf numFmtId="9" fontId="11" fillId="2" borderId="21" xfId="1" applyFont="1" applyFill="1" applyBorder="1" applyAlignment="1" applyProtection="1">
      <alignment horizontal="center" vertical="center" wrapText="1" readingOrder="2"/>
      <protection hidden="1"/>
    </xf>
    <xf numFmtId="0" fontId="5" fillId="19" borderId="65" xfId="0" applyFont="1" applyFill="1" applyBorder="1" applyAlignment="1">
      <alignment horizontal="center" vertical="top" wrapText="1"/>
    </xf>
    <xf numFmtId="0" fontId="5" fillId="19" borderId="65" xfId="0" applyFont="1" applyFill="1" applyBorder="1" applyAlignment="1">
      <alignment horizontal="center" vertical="center" wrapText="1"/>
    </xf>
    <xf numFmtId="0" fontId="7" fillId="0" borderId="60" xfId="0" applyFont="1" applyBorder="1" applyAlignment="1">
      <alignment horizontal="center" vertical="center" wrapText="1"/>
    </xf>
    <xf numFmtId="0" fontId="7" fillId="0" borderId="59" xfId="0" applyFont="1" applyBorder="1" applyAlignment="1">
      <alignment horizontal="center" vertical="center" wrapText="1"/>
    </xf>
    <xf numFmtId="0" fontId="7" fillId="0" borderId="75" xfId="0" applyFont="1" applyBorder="1" applyAlignment="1">
      <alignment horizontal="center" vertical="center" wrapText="1"/>
    </xf>
    <xf numFmtId="0" fontId="7" fillId="0" borderId="57" xfId="0" applyFont="1" applyBorder="1" applyAlignment="1">
      <alignment horizontal="center" vertical="center" wrapText="1"/>
    </xf>
    <xf numFmtId="0" fontId="5" fillId="14" borderId="70" xfId="0" applyFont="1" applyFill="1" applyBorder="1" applyAlignment="1" applyProtection="1">
      <alignment horizontal="center" vertical="center" wrapText="1"/>
      <protection hidden="1"/>
    </xf>
    <xf numFmtId="0" fontId="5" fillId="14" borderId="18" xfId="0" applyFont="1" applyFill="1" applyBorder="1" applyAlignment="1" applyProtection="1">
      <alignment horizontal="center" vertical="center" wrapText="1"/>
      <protection hidden="1"/>
    </xf>
    <xf numFmtId="0" fontId="5" fillId="14" borderId="16" xfId="0" applyFont="1" applyFill="1" applyBorder="1" applyAlignment="1" applyProtection="1">
      <alignment horizontal="center" vertical="center" wrapText="1"/>
      <protection hidden="1"/>
    </xf>
    <xf numFmtId="2" fontId="11" fillId="8" borderId="10" xfId="0" applyNumberFormat="1" applyFont="1" applyFill="1" applyBorder="1" applyAlignment="1" applyProtection="1">
      <alignment horizontal="center" vertical="center" wrapText="1" readingOrder="2"/>
      <protection hidden="1"/>
    </xf>
    <xf numFmtId="2" fontId="11" fillId="8" borderId="50" xfId="0" applyNumberFormat="1" applyFont="1" applyFill="1" applyBorder="1" applyAlignment="1" applyProtection="1">
      <alignment horizontal="center" vertical="center" wrapText="1" readingOrder="2"/>
      <protection hidden="1"/>
    </xf>
    <xf numFmtId="2" fontId="11" fillId="8" borderId="9" xfId="0" applyNumberFormat="1" applyFont="1" applyFill="1" applyBorder="1" applyAlignment="1" applyProtection="1">
      <alignment horizontal="center" vertical="center" wrapText="1" readingOrder="2"/>
      <protection hidden="1"/>
    </xf>
    <xf numFmtId="0" fontId="11" fillId="21" borderId="50" xfId="0" applyFont="1" applyFill="1" applyBorder="1" applyAlignment="1" applyProtection="1">
      <alignment horizontal="center" vertical="center" wrapText="1" readingOrder="2"/>
      <protection hidden="1"/>
    </xf>
    <xf numFmtId="0" fontId="11" fillId="21" borderId="9" xfId="0" applyFont="1" applyFill="1" applyBorder="1" applyAlignment="1" applyProtection="1">
      <alignment horizontal="center" vertical="center" wrapText="1" readingOrder="2"/>
      <protection hidden="1"/>
    </xf>
    <xf numFmtId="2" fontId="11" fillId="25" borderId="8" xfId="0" applyNumberFormat="1" applyFont="1" applyFill="1" applyBorder="1" applyAlignment="1" applyProtection="1">
      <alignment horizontal="center" vertical="center" wrapText="1" readingOrder="2"/>
      <protection locked="0"/>
    </xf>
    <xf numFmtId="2" fontId="11" fillId="25" borderId="55" xfId="0" applyNumberFormat="1" applyFont="1" applyFill="1" applyBorder="1" applyAlignment="1" applyProtection="1">
      <alignment horizontal="center" vertical="center" wrapText="1" readingOrder="2"/>
      <protection locked="0"/>
    </xf>
    <xf numFmtId="2" fontId="11" fillId="25" borderId="56" xfId="0" applyNumberFormat="1" applyFont="1" applyFill="1" applyBorder="1" applyAlignment="1" applyProtection="1">
      <alignment horizontal="center" vertical="center" wrapText="1" readingOrder="2"/>
      <protection locked="0"/>
    </xf>
    <xf numFmtId="0" fontId="11" fillId="25" borderId="48" xfId="0" applyFont="1" applyFill="1" applyBorder="1" applyAlignment="1" applyProtection="1">
      <alignment horizontal="center" vertical="center" wrapText="1" readingOrder="2"/>
      <protection hidden="1"/>
    </xf>
    <xf numFmtId="0" fontId="11" fillId="25" borderId="37" xfId="0" applyFont="1" applyFill="1" applyBorder="1" applyAlignment="1" applyProtection="1">
      <alignment horizontal="center" vertical="center" wrapText="1" readingOrder="2"/>
      <protection hidden="1"/>
    </xf>
    <xf numFmtId="0" fontId="11" fillId="25" borderId="49" xfId="0" applyFont="1" applyFill="1" applyBorder="1" applyAlignment="1" applyProtection="1">
      <alignment horizontal="center" vertical="center" wrapText="1" readingOrder="2"/>
      <protection hidden="1"/>
    </xf>
    <xf numFmtId="0" fontId="5" fillId="17" borderId="8" xfId="0" applyFont="1" applyFill="1" applyBorder="1" applyAlignment="1">
      <alignment horizontal="center" vertical="center"/>
    </xf>
    <xf numFmtId="0" fontId="5" fillId="17" borderId="55" xfId="0" applyFont="1" applyFill="1" applyBorder="1" applyAlignment="1">
      <alignment horizontal="center" vertical="center"/>
    </xf>
    <xf numFmtId="0" fontId="5" fillId="17" borderId="56" xfId="0" applyFont="1" applyFill="1" applyBorder="1" applyAlignment="1">
      <alignment horizontal="center" vertical="center"/>
    </xf>
    <xf numFmtId="9" fontId="11" fillId="2" borderId="2" xfId="1" applyFont="1" applyFill="1" applyBorder="1" applyAlignment="1" applyProtection="1">
      <alignment horizontal="center" vertical="center" wrapText="1" readingOrder="2"/>
      <protection hidden="1"/>
    </xf>
    <xf numFmtId="9" fontId="11" fillId="2" borderId="6" xfId="1" applyFont="1" applyFill="1" applyBorder="1" applyAlignment="1" applyProtection="1">
      <alignment horizontal="center" vertical="center" wrapText="1" readingOrder="2"/>
      <protection hidden="1"/>
    </xf>
    <xf numFmtId="0" fontId="10" fillId="0" borderId="10" xfId="0" applyFont="1" applyBorder="1" applyAlignment="1">
      <alignment horizontal="center"/>
    </xf>
    <xf numFmtId="0" fontId="10" fillId="0" borderId="50" xfId="0" applyFont="1" applyBorder="1" applyAlignment="1">
      <alignment horizontal="center"/>
    </xf>
    <xf numFmtId="0" fontId="10" fillId="0" borderId="9" xfId="0" applyFont="1" applyBorder="1" applyAlignment="1">
      <alignment horizontal="center"/>
    </xf>
    <xf numFmtId="1" fontId="11" fillId="24" borderId="2" xfId="0" applyNumberFormat="1" applyFont="1" applyFill="1" applyBorder="1" applyAlignment="1" applyProtection="1">
      <alignment horizontal="center" vertical="center" wrapText="1" readingOrder="2"/>
      <protection hidden="1"/>
    </xf>
    <xf numFmtId="1" fontId="11" fillId="24" borderId="6" xfId="0" applyNumberFormat="1" applyFont="1" applyFill="1" applyBorder="1" applyAlignment="1" applyProtection="1">
      <alignment horizontal="center" vertical="center" wrapText="1" readingOrder="2"/>
      <protection hidden="1"/>
    </xf>
    <xf numFmtId="0" fontId="0" fillId="0" borderId="31" xfId="0" applyBorder="1" applyAlignment="1">
      <alignment horizontal="center"/>
    </xf>
    <xf numFmtId="0" fontId="11" fillId="11" borderId="40" xfId="0" applyFont="1" applyFill="1" applyBorder="1" applyAlignment="1" applyProtection="1">
      <alignment horizontal="center" vertical="center" wrapText="1" readingOrder="2"/>
      <protection hidden="1"/>
    </xf>
    <xf numFmtId="0" fontId="11" fillId="11" borderId="36" xfId="0" applyFont="1" applyFill="1" applyBorder="1" applyAlignment="1" applyProtection="1">
      <alignment horizontal="center" vertical="center" wrapText="1" readingOrder="2"/>
      <protection hidden="1"/>
    </xf>
    <xf numFmtId="9" fontId="11" fillId="2" borderId="60" xfId="1" applyFont="1" applyFill="1" applyBorder="1" applyAlignment="1" applyProtection="1">
      <alignment horizontal="center" vertical="center" wrapText="1" readingOrder="2"/>
      <protection hidden="1"/>
    </xf>
    <xf numFmtId="9" fontId="11" fillId="2" borderId="35" xfId="1" applyFont="1" applyFill="1" applyBorder="1" applyAlignment="1" applyProtection="1">
      <alignment horizontal="center" vertical="center" wrapText="1" readingOrder="2"/>
      <protection hidden="1"/>
    </xf>
    <xf numFmtId="0" fontId="11" fillId="15" borderId="14" xfId="0" applyFont="1" applyFill="1" applyBorder="1" applyAlignment="1" applyProtection="1">
      <alignment horizontal="center" vertical="center" wrapText="1" readingOrder="2"/>
      <protection hidden="1"/>
    </xf>
    <xf numFmtId="0" fontId="11" fillId="15" borderId="6" xfId="0" applyFont="1" applyFill="1" applyBorder="1" applyAlignment="1" applyProtection="1">
      <alignment horizontal="center" vertical="center" wrapText="1" readingOrder="2"/>
      <protection hidden="1"/>
    </xf>
    <xf numFmtId="0" fontId="11" fillId="11" borderId="74" xfId="0" applyFont="1" applyFill="1" applyBorder="1" applyAlignment="1" applyProtection="1">
      <alignment horizontal="center" vertical="center" wrapText="1" readingOrder="2"/>
      <protection hidden="1"/>
    </xf>
    <xf numFmtId="0" fontId="11" fillId="11" borderId="38" xfId="0" applyFont="1" applyFill="1" applyBorder="1" applyAlignment="1" applyProtection="1">
      <alignment horizontal="center" vertical="center" wrapText="1" readingOrder="2"/>
      <protection hidden="1"/>
    </xf>
    <xf numFmtId="0" fontId="11" fillId="11" borderId="44" xfId="0" applyFont="1" applyFill="1" applyBorder="1" applyAlignment="1" applyProtection="1">
      <alignment horizontal="center" vertical="center" wrapText="1" readingOrder="2"/>
      <protection hidden="1"/>
    </xf>
    <xf numFmtId="0" fontId="11" fillId="16" borderId="31" xfId="0" applyFont="1" applyFill="1" applyBorder="1" applyAlignment="1" applyProtection="1">
      <alignment horizontal="center" vertical="center" wrapText="1" readingOrder="2"/>
      <protection hidden="1"/>
    </xf>
    <xf numFmtId="0" fontId="15" fillId="16" borderId="31" xfId="0" applyFont="1" applyFill="1" applyBorder="1" applyAlignment="1" applyProtection="1">
      <alignment horizontal="center" vertical="center" wrapText="1" readingOrder="2"/>
      <protection hidden="1"/>
    </xf>
    <xf numFmtId="0" fontId="11" fillId="16" borderId="30" xfId="0" applyFont="1" applyFill="1" applyBorder="1" applyAlignment="1" applyProtection="1">
      <alignment horizontal="center" vertical="center" wrapText="1" readingOrder="2"/>
      <protection hidden="1"/>
    </xf>
    <xf numFmtId="0" fontId="15" fillId="16" borderId="46" xfId="0" applyFont="1" applyFill="1" applyBorder="1" applyAlignment="1" applyProtection="1">
      <alignment horizontal="center" vertical="center" wrapText="1" readingOrder="2"/>
      <protection hidden="1"/>
    </xf>
    <xf numFmtId="0" fontId="11" fillId="15" borderId="2" xfId="0" applyFont="1" applyFill="1" applyBorder="1" applyAlignment="1" applyProtection="1">
      <alignment horizontal="center" vertical="center" wrapText="1" readingOrder="2"/>
      <protection hidden="1"/>
    </xf>
    <xf numFmtId="0" fontId="11" fillId="16" borderId="50" xfId="0" applyFont="1" applyFill="1" applyBorder="1" applyAlignment="1" applyProtection="1">
      <alignment horizontal="center" vertical="center" wrapText="1" readingOrder="2"/>
      <protection hidden="1"/>
    </xf>
    <xf numFmtId="0" fontId="11" fillId="16" borderId="9" xfId="0" applyFont="1" applyFill="1" applyBorder="1" applyAlignment="1" applyProtection="1">
      <alignment horizontal="center" vertical="center" wrapText="1" readingOrder="2"/>
      <protection hidden="1"/>
    </xf>
    <xf numFmtId="0" fontId="11" fillId="9" borderId="25" xfId="0" applyFont="1" applyFill="1" applyBorder="1" applyAlignment="1" applyProtection="1">
      <alignment horizontal="center" vertical="center" wrapText="1" readingOrder="2"/>
      <protection hidden="1"/>
    </xf>
    <xf numFmtId="0" fontId="11" fillId="9" borderId="24" xfId="0" applyFont="1" applyFill="1" applyBorder="1" applyAlignment="1" applyProtection="1">
      <alignment horizontal="center" vertical="center" wrapText="1" readingOrder="2"/>
      <protection hidden="1"/>
    </xf>
    <xf numFmtId="0" fontId="11" fillId="9" borderId="29" xfId="0" applyFont="1" applyFill="1" applyBorder="1" applyAlignment="1" applyProtection="1">
      <alignment horizontal="center" vertical="center" wrapText="1" readingOrder="2"/>
      <protection hidden="1"/>
    </xf>
    <xf numFmtId="0" fontId="11" fillId="9" borderId="20" xfId="0" applyNumberFormat="1" applyFont="1" applyFill="1" applyBorder="1" applyAlignment="1" applyProtection="1">
      <alignment horizontal="center" vertical="center" wrapText="1" readingOrder="2"/>
      <protection hidden="1"/>
    </xf>
    <xf numFmtId="0" fontId="11" fillId="9" borderId="27" xfId="0" applyNumberFormat="1" applyFont="1" applyFill="1" applyBorder="1" applyAlignment="1" applyProtection="1">
      <alignment horizontal="center" vertical="center" wrapText="1" readingOrder="2"/>
      <protection hidden="1"/>
    </xf>
    <xf numFmtId="0" fontId="11" fillId="9" borderId="23" xfId="0" applyNumberFormat="1" applyFont="1" applyFill="1" applyBorder="1" applyAlignment="1" applyProtection="1">
      <alignment horizontal="center" vertical="center" wrapText="1" readingOrder="2"/>
      <protection hidden="1"/>
    </xf>
    <xf numFmtId="0" fontId="11" fillId="9" borderId="62" xfId="0" applyFont="1" applyFill="1" applyBorder="1" applyAlignment="1" applyProtection="1">
      <alignment horizontal="center" vertical="center" wrapText="1" readingOrder="2"/>
      <protection hidden="1"/>
    </xf>
    <xf numFmtId="0" fontId="11" fillId="9" borderId="19" xfId="0" applyFont="1" applyFill="1" applyBorder="1" applyAlignment="1" applyProtection="1">
      <alignment horizontal="center" vertical="center" wrapText="1" readingOrder="2"/>
      <protection hidden="1"/>
    </xf>
    <xf numFmtId="0" fontId="11" fillId="9" borderId="46" xfId="0" applyFont="1" applyFill="1" applyBorder="1" applyAlignment="1" applyProtection="1">
      <alignment horizontal="center" vertical="center" wrapText="1" readingOrder="2"/>
      <protection hidden="1"/>
    </xf>
    <xf numFmtId="0" fontId="11" fillId="9" borderId="40" xfId="0" applyFont="1" applyFill="1" applyBorder="1" applyAlignment="1" applyProtection="1">
      <alignment horizontal="center" vertical="center" wrapText="1" readingOrder="2"/>
      <protection hidden="1"/>
    </xf>
    <xf numFmtId="0" fontId="11" fillId="9" borderId="57" xfId="0" applyFont="1" applyFill="1" applyBorder="1" applyAlignment="1" applyProtection="1">
      <alignment horizontal="center" vertical="center" wrapText="1" readingOrder="2"/>
      <protection hidden="1"/>
    </xf>
    <xf numFmtId="0" fontId="5" fillId="9" borderId="3" xfId="0" applyFont="1" applyFill="1" applyBorder="1" applyAlignment="1" applyProtection="1">
      <alignment horizontal="center" vertical="center" wrapText="1"/>
      <protection hidden="1"/>
    </xf>
    <xf numFmtId="0" fontId="5" fillId="9" borderId="1" xfId="0" applyFont="1" applyFill="1" applyBorder="1" applyAlignment="1" applyProtection="1">
      <alignment horizontal="center" vertical="center" wrapText="1"/>
      <protection hidden="1"/>
    </xf>
    <xf numFmtId="0" fontId="6" fillId="20" borderId="10" xfId="0" applyFont="1" applyFill="1" applyBorder="1" applyAlignment="1">
      <alignment horizontal="center" vertical="center" wrapText="1"/>
    </xf>
    <xf numFmtId="0" fontId="6" fillId="20" borderId="50" xfId="0" applyFont="1" applyFill="1" applyBorder="1" applyAlignment="1">
      <alignment horizontal="center" vertical="center" wrapText="1"/>
    </xf>
    <xf numFmtId="0" fontId="5" fillId="19" borderId="15" xfId="0" applyFont="1" applyFill="1" applyBorder="1" applyAlignment="1">
      <alignment horizontal="center" vertical="center" wrapText="1"/>
    </xf>
    <xf numFmtId="0" fontId="5" fillId="19" borderId="52" xfId="0" applyFont="1" applyFill="1" applyBorder="1" applyAlignment="1">
      <alignment horizontal="center" vertical="center" wrapText="1"/>
    </xf>
    <xf numFmtId="0" fontId="5" fillId="19" borderId="43" xfId="0" applyFont="1" applyFill="1" applyBorder="1" applyAlignment="1">
      <alignment horizontal="center" vertical="center" wrapText="1"/>
    </xf>
    <xf numFmtId="0" fontId="5" fillId="19" borderId="39" xfId="0" applyFont="1" applyFill="1" applyBorder="1" applyAlignment="1">
      <alignment horizontal="center" vertical="center" wrapText="1"/>
    </xf>
    <xf numFmtId="0" fontId="5" fillId="19" borderId="3" xfId="0" applyFont="1" applyFill="1" applyBorder="1" applyAlignment="1">
      <alignment horizontal="center" vertical="center" wrapText="1"/>
    </xf>
    <xf numFmtId="0" fontId="5" fillId="19" borderId="2" xfId="0" applyFont="1" applyFill="1" applyBorder="1" applyAlignment="1">
      <alignment horizontal="center" vertical="center" wrapText="1"/>
    </xf>
    <xf numFmtId="0" fontId="5" fillId="0" borderId="10" xfId="0" applyFont="1" applyBorder="1" applyAlignment="1">
      <alignment horizontal="center" vertical="center"/>
    </xf>
    <xf numFmtId="0" fontId="5" fillId="0" borderId="9" xfId="0" applyFont="1" applyBorder="1" applyAlignment="1">
      <alignment horizontal="center" vertical="center"/>
    </xf>
    <xf numFmtId="0" fontId="5" fillId="18" borderId="10" xfId="0" applyFont="1" applyFill="1" applyBorder="1" applyAlignment="1" applyProtection="1">
      <alignment horizontal="center" vertical="center" readingOrder="2"/>
      <protection hidden="1"/>
    </xf>
    <xf numFmtId="0" fontId="5" fillId="18" borderId="9" xfId="0" applyFont="1" applyFill="1" applyBorder="1" applyAlignment="1" applyProtection="1">
      <alignment horizontal="center" vertical="center" readingOrder="2"/>
      <protection hidden="1"/>
    </xf>
    <xf numFmtId="0" fontId="7" fillId="4" borderId="15" xfId="0" applyFont="1" applyFill="1" applyBorder="1" applyAlignment="1">
      <alignment horizontal="center" vertical="center" wrapText="1"/>
    </xf>
    <xf numFmtId="0" fontId="7" fillId="4" borderId="52"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66" xfId="0" applyFont="1" applyFill="1" applyBorder="1" applyAlignment="1">
      <alignment horizontal="center" vertical="center" wrapText="1"/>
    </xf>
    <xf numFmtId="0" fontId="5" fillId="18" borderId="25" xfId="0" applyFont="1" applyFill="1" applyBorder="1" applyAlignment="1" applyProtection="1">
      <alignment horizontal="center" vertical="center" wrapText="1" readingOrder="2"/>
      <protection hidden="1"/>
    </xf>
    <xf numFmtId="0" fontId="5" fillId="18" borderId="24" xfId="0" applyFont="1" applyFill="1" applyBorder="1" applyAlignment="1" applyProtection="1">
      <alignment horizontal="center" vertical="center" wrapText="1" readingOrder="2"/>
      <protection hidden="1"/>
    </xf>
    <xf numFmtId="0" fontId="5" fillId="18" borderId="29" xfId="0" applyFont="1" applyFill="1" applyBorder="1" applyAlignment="1" applyProtection="1">
      <alignment horizontal="center" vertical="center" wrapText="1" readingOrder="2"/>
      <protection hidden="1"/>
    </xf>
    <xf numFmtId="2" fontId="5" fillId="23" borderId="16" xfId="0" applyNumberFormat="1" applyFont="1" applyFill="1" applyBorder="1" applyAlignment="1">
      <alignment horizontal="center" vertical="center"/>
    </xf>
    <xf numFmtId="2" fontId="5" fillId="23" borderId="68" xfId="0" applyNumberFormat="1" applyFont="1" applyFill="1" applyBorder="1" applyAlignment="1">
      <alignment horizontal="center" vertical="center"/>
    </xf>
    <xf numFmtId="2" fontId="5" fillId="23" borderId="64" xfId="0" applyNumberFormat="1" applyFont="1" applyFill="1" applyBorder="1" applyAlignment="1">
      <alignment horizontal="center" vertical="center"/>
    </xf>
    <xf numFmtId="0" fontId="5" fillId="18" borderId="15" xfId="0" applyFont="1" applyFill="1" applyBorder="1" applyAlignment="1">
      <alignment horizontal="center" vertical="center"/>
    </xf>
    <xf numFmtId="0" fontId="5" fillId="18" borderId="45" xfId="0" applyFont="1" applyFill="1" applyBorder="1" applyAlignment="1">
      <alignment horizontal="center" vertical="center"/>
    </xf>
    <xf numFmtId="0" fontId="5" fillId="18" borderId="43" xfId="0" applyFont="1" applyFill="1" applyBorder="1" applyAlignment="1">
      <alignment horizontal="center" vertical="center"/>
    </xf>
    <xf numFmtId="0" fontId="5" fillId="18" borderId="0" xfId="0" applyFont="1" applyFill="1" applyBorder="1" applyAlignment="1">
      <alignment horizontal="center" vertical="center"/>
    </xf>
    <xf numFmtId="0" fontId="5" fillId="18" borderId="48" xfId="0" applyFont="1" applyFill="1" applyBorder="1" applyAlignment="1">
      <alignment horizontal="center" vertical="center"/>
    </xf>
    <xf numFmtId="0" fontId="5" fillId="18" borderId="37" xfId="0" applyFont="1" applyFill="1" applyBorder="1" applyAlignment="1">
      <alignment horizontal="center" vertical="center"/>
    </xf>
    <xf numFmtId="0" fontId="5" fillId="9" borderId="15" xfId="0" applyFont="1" applyFill="1" applyBorder="1" applyAlignment="1">
      <alignment horizontal="center" vertical="center" wrapText="1"/>
    </xf>
    <xf numFmtId="0" fontId="5" fillId="9" borderId="43" xfId="0" applyFont="1" applyFill="1" applyBorder="1" applyAlignment="1">
      <alignment horizontal="center" vertical="center" wrapText="1"/>
    </xf>
    <xf numFmtId="0" fontId="5" fillId="9" borderId="48" xfId="0" applyFont="1" applyFill="1" applyBorder="1" applyAlignment="1">
      <alignment horizontal="center" vertical="center" wrapText="1"/>
    </xf>
    <xf numFmtId="0" fontId="5" fillId="9" borderId="15" xfId="0" applyFont="1" applyFill="1" applyBorder="1" applyAlignment="1" applyProtection="1">
      <alignment horizontal="center" vertical="center" wrapText="1"/>
      <protection hidden="1"/>
    </xf>
    <xf numFmtId="0" fontId="5" fillId="9" borderId="43" xfId="0" applyFont="1" applyFill="1" applyBorder="1" applyAlignment="1" applyProtection="1">
      <alignment horizontal="center" vertical="center" wrapText="1"/>
      <protection hidden="1"/>
    </xf>
    <xf numFmtId="0" fontId="7" fillId="4" borderId="47" xfId="0" applyFont="1" applyFill="1" applyBorder="1" applyAlignment="1">
      <alignment horizontal="center"/>
    </xf>
    <xf numFmtId="0" fontId="7" fillId="4" borderId="65" xfId="0" applyFont="1" applyFill="1" applyBorder="1" applyAlignment="1">
      <alignment horizontal="center"/>
    </xf>
    <xf numFmtId="0" fontId="7" fillId="4" borderId="46" xfId="0" applyFont="1" applyFill="1" applyBorder="1" applyAlignment="1">
      <alignment horizontal="center"/>
    </xf>
    <xf numFmtId="0" fontId="7" fillId="4" borderId="22" xfId="0" applyFont="1" applyFill="1" applyBorder="1" applyAlignment="1">
      <alignment horizontal="center"/>
    </xf>
    <xf numFmtId="0" fontId="5" fillId="25" borderId="48" xfId="0" applyFont="1" applyFill="1" applyBorder="1" applyAlignment="1">
      <alignment horizontal="center"/>
    </xf>
    <xf numFmtId="0" fontId="5" fillId="25" borderId="49" xfId="0" applyFont="1" applyFill="1" applyBorder="1" applyAlignment="1">
      <alignment horizontal="center"/>
    </xf>
    <xf numFmtId="0" fontId="5" fillId="25" borderId="37" xfId="0" applyFont="1" applyFill="1" applyBorder="1" applyAlignment="1">
      <alignment horizontal="center"/>
    </xf>
    <xf numFmtId="0" fontId="5" fillId="19" borderId="31" xfId="0" applyFont="1" applyFill="1" applyBorder="1" applyAlignment="1">
      <alignment horizontal="center" vertical="center" wrapText="1"/>
    </xf>
    <xf numFmtId="0" fontId="5" fillId="19" borderId="46" xfId="0" applyFont="1" applyFill="1" applyBorder="1" applyAlignment="1">
      <alignment horizontal="center" vertical="center" wrapText="1"/>
    </xf>
    <xf numFmtId="0" fontId="7" fillId="4" borderId="19" xfId="0" applyFont="1" applyFill="1" applyBorder="1" applyAlignment="1">
      <alignment horizontal="center"/>
    </xf>
    <xf numFmtId="0" fontId="7" fillId="4" borderId="32" xfId="0" applyFont="1" applyFill="1" applyBorder="1" applyAlignment="1">
      <alignment horizontal="center"/>
    </xf>
    <xf numFmtId="0" fontId="7" fillId="4" borderId="31" xfId="0" applyFont="1" applyFill="1" applyBorder="1" applyAlignment="1">
      <alignment horizontal="center"/>
    </xf>
    <xf numFmtId="0" fontId="5" fillId="18" borderId="15" xfId="0" applyFont="1" applyFill="1" applyBorder="1" applyAlignment="1">
      <alignment horizontal="center" vertical="center" wrapText="1"/>
    </xf>
    <xf numFmtId="0" fontId="5" fillId="18" borderId="45" xfId="0" applyFont="1" applyFill="1" applyBorder="1" applyAlignment="1">
      <alignment horizontal="center" vertical="center" wrapText="1"/>
    </xf>
    <xf numFmtId="0" fontId="5" fillId="18" borderId="10" xfId="0" applyFont="1" applyFill="1" applyBorder="1" applyAlignment="1" applyProtection="1">
      <alignment horizontal="center" vertical="center" wrapText="1" readingOrder="2"/>
      <protection hidden="1"/>
    </xf>
    <xf numFmtId="0" fontId="5" fillId="18" borderId="9" xfId="0" applyFont="1" applyFill="1" applyBorder="1" applyAlignment="1" applyProtection="1">
      <alignment horizontal="center" vertical="center" wrapText="1" readingOrder="2"/>
      <protection hidden="1"/>
    </xf>
    <xf numFmtId="0" fontId="5" fillId="18" borderId="50" xfId="0" applyFont="1" applyFill="1" applyBorder="1" applyAlignment="1" applyProtection="1">
      <alignment horizontal="center" vertical="center" wrapText="1" readingOrder="2"/>
      <protection hidden="1"/>
    </xf>
    <xf numFmtId="0" fontId="5" fillId="18" borderId="10" xfId="0" applyFont="1" applyFill="1" applyBorder="1" applyAlignment="1">
      <alignment horizontal="center" vertical="center" wrapText="1"/>
    </xf>
    <xf numFmtId="0" fontId="5" fillId="18" borderId="50" xfId="0" applyFont="1" applyFill="1" applyBorder="1" applyAlignment="1">
      <alignment horizontal="center" vertical="center" wrapText="1"/>
    </xf>
    <xf numFmtId="0" fontId="5" fillId="18" borderId="15" xfId="0" applyFont="1" applyFill="1" applyBorder="1" applyAlignment="1" applyProtection="1">
      <alignment horizontal="center" vertical="center" wrapText="1" readingOrder="2"/>
      <protection hidden="1"/>
    </xf>
    <xf numFmtId="0" fontId="5" fillId="18" borderId="52" xfId="0" applyFont="1" applyFill="1" applyBorder="1" applyAlignment="1" applyProtection="1">
      <alignment horizontal="center" vertical="center" wrapText="1" readingOrder="2"/>
      <protection hidden="1"/>
    </xf>
    <xf numFmtId="0" fontId="5" fillId="18" borderId="45" xfId="0" applyFont="1" applyFill="1" applyBorder="1" applyAlignment="1" applyProtection="1">
      <alignment horizontal="center" vertical="center" wrapText="1" readingOrder="2"/>
      <protection hidden="1"/>
    </xf>
    <xf numFmtId="0" fontId="5" fillId="27" borderId="10" xfId="0" applyFont="1" applyFill="1" applyBorder="1" applyAlignment="1">
      <alignment horizontal="center" vertical="center"/>
    </xf>
    <xf numFmtId="0" fontId="5" fillId="27" borderId="50" xfId="0" applyFont="1" applyFill="1" applyBorder="1" applyAlignment="1">
      <alignment horizontal="center" vertical="center"/>
    </xf>
    <xf numFmtId="0" fontId="5" fillId="27" borderId="9" xfId="0" applyFont="1" applyFill="1" applyBorder="1" applyAlignment="1">
      <alignment horizontal="center" vertical="center"/>
    </xf>
    <xf numFmtId="0" fontId="14" fillId="0" borderId="10" xfId="0" applyFont="1" applyBorder="1" applyAlignment="1">
      <alignment horizontal="center" vertical="center" wrapText="1"/>
    </xf>
    <xf numFmtId="0" fontId="14" fillId="0" borderId="50" xfId="0" applyFont="1" applyBorder="1" applyAlignment="1">
      <alignment horizontal="center" vertical="center" wrapText="1"/>
    </xf>
    <xf numFmtId="0" fontId="7" fillId="0" borderId="59"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5" fillId="0" borderId="10" xfId="0" applyFont="1" applyFill="1" applyBorder="1" applyAlignment="1">
      <alignment horizontal="center" vertical="center"/>
    </xf>
    <xf numFmtId="0" fontId="5" fillId="0" borderId="50" xfId="0" applyFont="1" applyFill="1" applyBorder="1" applyAlignment="1">
      <alignment horizontal="center" vertical="center"/>
    </xf>
    <xf numFmtId="0" fontId="5" fillId="0" borderId="9" xfId="0" applyFont="1" applyFill="1" applyBorder="1" applyAlignment="1">
      <alignment horizontal="center" vertical="center"/>
    </xf>
    <xf numFmtId="0" fontId="12" fillId="13" borderId="3" xfId="0" applyFont="1" applyFill="1" applyBorder="1" applyAlignment="1" applyProtection="1">
      <alignment horizontal="center" vertical="center"/>
    </xf>
    <xf numFmtId="0" fontId="12" fillId="13" borderId="6" xfId="0" applyFont="1" applyFill="1" applyBorder="1" applyAlignment="1" applyProtection="1">
      <alignment horizontal="center" vertical="center"/>
    </xf>
    <xf numFmtId="0" fontId="12" fillId="13" borderId="53" xfId="0" applyFont="1" applyFill="1" applyBorder="1" applyAlignment="1" applyProtection="1">
      <alignment horizontal="center" vertical="center"/>
    </xf>
    <xf numFmtId="0" fontId="12" fillId="13" borderId="21" xfId="0" applyFont="1" applyFill="1" applyBorder="1" applyAlignment="1" applyProtection="1">
      <alignment horizontal="center" vertical="center"/>
    </xf>
    <xf numFmtId="0" fontId="5" fillId="10" borderId="12" xfId="0" applyFont="1" applyFill="1" applyBorder="1" applyAlignment="1" applyProtection="1">
      <alignment horizontal="center" vertical="center"/>
    </xf>
    <xf numFmtId="0" fontId="5" fillId="10" borderId="34" xfId="0" applyFont="1" applyFill="1" applyBorder="1" applyAlignment="1" applyProtection="1">
      <alignment horizontal="center" vertical="center"/>
    </xf>
  </cellXfs>
  <cellStyles count="4">
    <cellStyle name="Currency" xfId="3" builtinId="4"/>
    <cellStyle name="Normal" xfId="0" builtinId="0"/>
    <cellStyle name="Percent" xfId="1" builtinId="5"/>
    <cellStyle name="היפר-קישור" xfId="2" builtinId="8"/>
  </cellStyles>
  <dxfs count="121">
    <dxf>
      <fill>
        <patternFill>
          <bgColor rgb="FFFFFF00"/>
        </patternFill>
      </fill>
    </dxf>
    <dxf>
      <fill>
        <patternFill>
          <bgColor rgb="FFFF0000"/>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s>
  <tableStyles count="0" defaultTableStyle="TableStyleMedium2" defaultPivotStyle="PivotStyleLight16"/>
  <colors>
    <mruColors>
      <color rgb="FF727E70"/>
      <color rgb="FF879385"/>
      <color rgb="FF47438D"/>
      <color rgb="FF3689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
  <sheetViews>
    <sheetView showGridLines="0" rightToLeft="1" tabSelected="1" view="pageBreakPreview" zoomScale="90" zoomScaleNormal="100" zoomScaleSheetLayoutView="90" workbookViewId="0">
      <selection activeCell="D3" sqref="E4"/>
    </sheetView>
  </sheetViews>
  <sheetFormatPr defaultColWidth="9" defaultRowHeight="13.8"/>
  <cols>
    <col min="1" max="1" width="1.109375" style="160" customWidth="1"/>
    <col min="2" max="2" width="10" style="161" customWidth="1"/>
    <col min="3" max="3" width="83.88671875" style="160" customWidth="1"/>
    <col min="4" max="4" width="19" style="160" customWidth="1"/>
    <col min="5" max="5" width="27.109375" style="160" customWidth="1"/>
    <col min="6" max="6" width="26.33203125" style="160" customWidth="1"/>
    <col min="7" max="7" width="2.33203125" style="160" customWidth="1"/>
    <col min="8" max="16384" width="9" style="160"/>
  </cols>
  <sheetData>
    <row r="1" spans="1:6" ht="6" customHeight="1" thickBot="1"/>
    <row r="2" spans="1:6" s="162" customFormat="1" ht="18.75" customHeight="1">
      <c r="B2" s="217" t="s">
        <v>26</v>
      </c>
      <c r="C2" s="163" t="s">
        <v>0</v>
      </c>
      <c r="D2" s="164">
        <v>1</v>
      </c>
      <c r="E2" s="164">
        <v>2</v>
      </c>
      <c r="F2" s="164">
        <v>3</v>
      </c>
    </row>
    <row r="3" spans="1:6" ht="18">
      <c r="B3" s="218"/>
      <c r="C3" s="165" t="s">
        <v>29</v>
      </c>
      <c r="D3" s="166"/>
      <c r="E3" s="166"/>
      <c r="F3" s="166"/>
    </row>
    <row r="4" spans="1:6" ht="18">
      <c r="B4" s="218"/>
      <c r="C4" s="165" t="s">
        <v>177</v>
      </c>
      <c r="D4" s="166"/>
      <c r="E4" s="166"/>
      <c r="F4" s="166"/>
    </row>
    <row r="5" spans="1:6" ht="18">
      <c r="B5" s="218"/>
      <c r="C5" s="165" t="s">
        <v>61</v>
      </c>
      <c r="D5" s="166"/>
      <c r="E5" s="166"/>
      <c r="F5" s="166"/>
    </row>
    <row r="6" spans="1:6" ht="18">
      <c r="B6" s="218"/>
      <c r="C6" s="165" t="s">
        <v>16</v>
      </c>
      <c r="D6" s="167"/>
      <c r="E6" s="167"/>
      <c r="F6" s="166"/>
    </row>
    <row r="7" spans="1:6" ht="18.600000000000001" thickBot="1">
      <c r="B7" s="219"/>
      <c r="C7" s="168" t="s">
        <v>64</v>
      </c>
      <c r="D7" s="169"/>
      <c r="E7" s="169"/>
      <c r="F7" s="169"/>
    </row>
    <row r="8" spans="1:6" s="170" customFormat="1" ht="21" customHeight="1" thickBot="1">
      <c r="B8" s="171" t="s">
        <v>72</v>
      </c>
      <c r="C8" s="172" t="s">
        <v>22</v>
      </c>
      <c r="D8" s="173"/>
      <c r="E8" s="173"/>
      <c r="F8" s="173"/>
    </row>
    <row r="9" spans="1:6" s="170" customFormat="1" ht="26.25" customHeight="1">
      <c r="B9" s="174" t="s">
        <v>73</v>
      </c>
      <c r="C9" s="175" t="s">
        <v>30</v>
      </c>
      <c r="D9" s="176"/>
      <c r="E9" s="177"/>
      <c r="F9" s="177"/>
    </row>
    <row r="10" spans="1:6" s="170" customFormat="1" ht="48.75" customHeight="1">
      <c r="B10" s="174" t="s">
        <v>74</v>
      </c>
      <c r="C10" s="178" t="s">
        <v>2</v>
      </c>
      <c r="D10" s="176"/>
      <c r="E10" s="177"/>
      <c r="F10" s="177"/>
    </row>
    <row r="11" spans="1:6" s="170" customFormat="1" ht="62.4">
      <c r="B11" s="174" t="s">
        <v>75</v>
      </c>
      <c r="C11" s="179" t="s">
        <v>31</v>
      </c>
      <c r="D11" s="176"/>
      <c r="E11" s="177"/>
      <c r="F11" s="177"/>
    </row>
    <row r="12" spans="1:6" s="170" customFormat="1" ht="24.75" customHeight="1">
      <c r="B12" s="174" t="s">
        <v>76</v>
      </c>
      <c r="C12" s="179" t="s">
        <v>20</v>
      </c>
      <c r="D12" s="176"/>
      <c r="E12" s="177"/>
      <c r="F12" s="177"/>
    </row>
    <row r="13" spans="1:6" s="170" customFormat="1" ht="43.5" customHeight="1">
      <c r="B13" s="174" t="s">
        <v>77</v>
      </c>
      <c r="C13" s="179" t="s">
        <v>21</v>
      </c>
      <c r="D13" s="176"/>
      <c r="E13" s="177"/>
      <c r="F13" s="177"/>
    </row>
    <row r="14" spans="1:6" s="170" customFormat="1" ht="43.5" customHeight="1">
      <c r="A14" s="170" t="s">
        <v>80</v>
      </c>
      <c r="B14" s="174" t="s">
        <v>78</v>
      </c>
      <c r="C14" s="179" t="s">
        <v>81</v>
      </c>
      <c r="D14" s="176"/>
      <c r="E14" s="177"/>
      <c r="F14" s="177"/>
    </row>
    <row r="15" spans="1:6" s="170" customFormat="1" ht="31.2">
      <c r="B15" s="174" t="s">
        <v>79</v>
      </c>
      <c r="C15" s="179" t="s">
        <v>83</v>
      </c>
      <c r="D15" s="176"/>
      <c r="E15" s="177"/>
      <c r="F15" s="177"/>
    </row>
    <row r="16" spans="1:6" s="180" customFormat="1" ht="45.75" customHeight="1" thickBot="1">
      <c r="B16" s="174" t="s">
        <v>82</v>
      </c>
      <c r="C16" s="179" t="s">
        <v>181</v>
      </c>
      <c r="D16" s="176"/>
      <c r="E16" s="177"/>
      <c r="F16" s="177"/>
    </row>
    <row r="17" spans="2:6" s="170" customFormat="1" ht="25.5" customHeight="1" thickBot="1">
      <c r="B17" s="181" t="s">
        <v>84</v>
      </c>
      <c r="C17" s="182" t="s">
        <v>19</v>
      </c>
      <c r="D17" s="183"/>
      <c r="E17" s="183"/>
      <c r="F17" s="183"/>
    </row>
    <row r="18" spans="2:6" s="170" customFormat="1" ht="21.75" customHeight="1" thickBot="1">
      <c r="B18" s="181" t="s">
        <v>85</v>
      </c>
      <c r="C18" s="172" t="s">
        <v>32</v>
      </c>
      <c r="D18" s="184"/>
      <c r="E18" s="184"/>
      <c r="F18" s="184"/>
    </row>
    <row r="19" spans="2:6" s="170" customFormat="1" ht="24" customHeight="1">
      <c r="B19" s="185" t="s">
        <v>86</v>
      </c>
      <c r="C19" s="186" t="s">
        <v>193</v>
      </c>
      <c r="D19" s="176"/>
      <c r="E19" s="177"/>
      <c r="F19" s="177"/>
    </row>
    <row r="20" spans="2:6" s="170" customFormat="1" ht="42" customHeight="1">
      <c r="B20" s="185" t="s">
        <v>87</v>
      </c>
      <c r="C20" s="178" t="s">
        <v>194</v>
      </c>
      <c r="D20" s="176"/>
      <c r="E20" s="177"/>
      <c r="F20" s="177"/>
    </row>
    <row r="21" spans="2:6" s="170" customFormat="1" ht="33.75" customHeight="1" thickBot="1">
      <c r="B21" s="185" t="s">
        <v>88</v>
      </c>
      <c r="C21" s="179" t="s">
        <v>89</v>
      </c>
      <c r="D21" s="176"/>
      <c r="E21" s="177"/>
      <c r="F21" s="177"/>
    </row>
    <row r="22" spans="2:6" s="170" customFormat="1" ht="16.2" thickBot="1">
      <c r="B22" s="181" t="s">
        <v>90</v>
      </c>
      <c r="C22" s="172" t="s">
        <v>33</v>
      </c>
      <c r="D22" s="183"/>
      <c r="E22" s="183"/>
      <c r="F22" s="183"/>
    </row>
    <row r="23" spans="2:6" s="170" customFormat="1" ht="24.75" customHeight="1">
      <c r="B23" s="185" t="s">
        <v>91</v>
      </c>
      <c r="C23" s="187" t="s">
        <v>98</v>
      </c>
      <c r="D23" s="176"/>
      <c r="E23" s="177"/>
      <c r="F23" s="177"/>
    </row>
    <row r="24" spans="2:6" s="170" customFormat="1" ht="51.75" customHeight="1" thickBot="1">
      <c r="B24" s="185" t="s">
        <v>92</v>
      </c>
      <c r="C24" s="188" t="s">
        <v>195</v>
      </c>
      <c r="D24" s="176"/>
      <c r="E24" s="177"/>
      <c r="F24" s="177"/>
    </row>
    <row r="25" spans="2:6" s="170" customFormat="1" ht="28.5" customHeight="1" thickBot="1">
      <c r="B25" s="181" t="s">
        <v>95</v>
      </c>
      <c r="C25" s="172" t="s">
        <v>94</v>
      </c>
      <c r="D25" s="183"/>
      <c r="E25" s="183"/>
      <c r="F25" s="183"/>
    </row>
    <row r="26" spans="2:6" s="170" customFormat="1" ht="31.5" customHeight="1">
      <c r="B26" s="185" t="s">
        <v>96</v>
      </c>
      <c r="C26" s="187" t="s">
        <v>172</v>
      </c>
      <c r="D26" s="176"/>
      <c r="E26" s="177"/>
      <c r="F26" s="177"/>
    </row>
    <row r="27" spans="2:6" s="170" customFormat="1" ht="65.25" customHeight="1" thickBot="1">
      <c r="B27" s="185" t="s">
        <v>97</v>
      </c>
      <c r="C27" s="188" t="s">
        <v>93</v>
      </c>
      <c r="D27" s="176"/>
      <c r="E27" s="177"/>
      <c r="F27" s="177"/>
    </row>
    <row r="28" spans="2:6" s="170" customFormat="1" ht="30" customHeight="1" thickBot="1">
      <c r="B28" s="181" t="s">
        <v>99</v>
      </c>
      <c r="C28" s="172" t="s">
        <v>102</v>
      </c>
      <c r="D28" s="183"/>
      <c r="E28" s="183"/>
      <c r="F28" s="183"/>
    </row>
    <row r="29" spans="2:6" s="170" customFormat="1" ht="30" customHeight="1">
      <c r="B29" s="185" t="s">
        <v>100</v>
      </c>
      <c r="C29" s="187" t="s">
        <v>98</v>
      </c>
      <c r="D29" s="176"/>
      <c r="E29" s="177"/>
      <c r="F29" s="177"/>
    </row>
    <row r="30" spans="2:6" s="170" customFormat="1" ht="57" customHeight="1" thickBot="1">
      <c r="B30" s="185" t="s">
        <v>101</v>
      </c>
      <c r="C30" s="188" t="s">
        <v>103</v>
      </c>
      <c r="D30" s="176"/>
      <c r="E30" s="177"/>
      <c r="F30" s="177"/>
    </row>
    <row r="31" spans="2:6" s="192" customFormat="1" ht="21" customHeight="1" thickBot="1">
      <c r="B31" s="189">
        <v>8</v>
      </c>
      <c r="C31" s="190" t="s">
        <v>1</v>
      </c>
      <c r="D31" s="191"/>
      <c r="E31" s="191"/>
      <c r="F31" s="191"/>
    </row>
    <row r="32" spans="2:6" s="192" customFormat="1" ht="15.6">
      <c r="B32" s="193">
        <v>8.1</v>
      </c>
      <c r="C32" s="194" t="s">
        <v>104</v>
      </c>
      <c r="D32" s="176"/>
      <c r="E32" s="177"/>
      <c r="F32" s="177"/>
    </row>
    <row r="33" spans="2:6" s="192" customFormat="1" ht="46.8">
      <c r="B33" s="193">
        <v>8.1999999999999993</v>
      </c>
      <c r="C33" s="195" t="s">
        <v>105</v>
      </c>
      <c r="D33" s="176"/>
      <c r="E33" s="177"/>
      <c r="F33" s="177"/>
    </row>
    <row r="34" spans="2:6" s="192" customFormat="1" ht="46.8">
      <c r="B34" s="193">
        <v>8.3000000000000007</v>
      </c>
      <c r="C34" s="195" t="s">
        <v>106</v>
      </c>
      <c r="D34" s="176"/>
      <c r="E34" s="177"/>
      <c r="F34" s="177"/>
    </row>
    <row r="35" spans="2:6" s="192" customFormat="1" ht="31.2">
      <c r="B35" s="193">
        <v>8.4</v>
      </c>
      <c r="C35" s="195" t="s">
        <v>17</v>
      </c>
      <c r="D35" s="176"/>
      <c r="E35" s="177"/>
      <c r="F35" s="177"/>
    </row>
    <row r="36" spans="2:6" s="192" customFormat="1" ht="57" customHeight="1">
      <c r="B36" s="193">
        <v>8.5</v>
      </c>
      <c r="C36" s="195" t="s">
        <v>107</v>
      </c>
      <c r="D36" s="176"/>
      <c r="E36" s="177"/>
      <c r="F36" s="177"/>
    </row>
    <row r="37" spans="2:6" s="192" customFormat="1" ht="27" customHeight="1">
      <c r="B37" s="193">
        <v>8.6</v>
      </c>
      <c r="C37" s="195" t="s">
        <v>108</v>
      </c>
      <c r="D37" s="176"/>
      <c r="E37" s="177"/>
      <c r="F37" s="177"/>
    </row>
    <row r="38" spans="2:6" s="192" customFormat="1" ht="31.2">
      <c r="B38" s="193">
        <v>8.6999999999999993</v>
      </c>
      <c r="C38" s="195" t="s">
        <v>109</v>
      </c>
      <c r="D38" s="176"/>
      <c r="E38" s="177"/>
      <c r="F38" s="177"/>
    </row>
    <row r="39" spans="2:6" s="192" customFormat="1" ht="45" customHeight="1">
      <c r="B39" s="193">
        <v>8.8000000000000007</v>
      </c>
      <c r="C39" s="195" t="s">
        <v>110</v>
      </c>
      <c r="D39" s="176"/>
      <c r="E39" s="177"/>
      <c r="F39" s="177"/>
    </row>
    <row r="40" spans="2:6" s="192" customFormat="1" ht="46.8">
      <c r="B40" s="193">
        <v>8.9</v>
      </c>
      <c r="C40" s="196" t="s">
        <v>111</v>
      </c>
      <c r="D40" s="176"/>
      <c r="E40" s="177"/>
      <c r="F40" s="177"/>
    </row>
    <row r="41" spans="2:6" s="192" customFormat="1" ht="62.4">
      <c r="B41" s="197">
        <v>8.1</v>
      </c>
      <c r="C41" s="195" t="s">
        <v>112</v>
      </c>
      <c r="D41" s="176"/>
      <c r="E41" s="177"/>
      <c r="F41" s="177"/>
    </row>
    <row r="42" spans="2:6" s="192" customFormat="1" ht="116.25" customHeight="1">
      <c r="B42" s="193">
        <v>8.11</v>
      </c>
      <c r="C42" s="198" t="s">
        <v>113</v>
      </c>
      <c r="D42" s="176"/>
      <c r="E42" s="177"/>
      <c r="F42" s="177"/>
    </row>
    <row r="43" spans="2:6" s="192" customFormat="1" ht="101.25" customHeight="1">
      <c r="B43" s="193">
        <v>8.1199999999999992</v>
      </c>
      <c r="C43" s="195" t="s">
        <v>114</v>
      </c>
      <c r="D43" s="176"/>
      <c r="E43" s="177"/>
      <c r="F43" s="177"/>
    </row>
    <row r="44" spans="2:6" s="192" customFormat="1" ht="89.25" customHeight="1">
      <c r="B44" s="193">
        <v>8.1300000000000008</v>
      </c>
      <c r="C44" s="199" t="s">
        <v>170</v>
      </c>
      <c r="D44" s="200"/>
      <c r="E44" s="177"/>
      <c r="F44" s="177"/>
    </row>
    <row r="45" spans="2:6" s="192" customFormat="1" ht="18.75" customHeight="1">
      <c r="B45" s="193">
        <v>8.14</v>
      </c>
      <c r="C45" s="199" t="s">
        <v>23</v>
      </c>
      <c r="D45" s="200"/>
      <c r="E45" s="177"/>
      <c r="F45" s="177"/>
    </row>
    <row r="46" spans="2:6" s="192" customFormat="1" ht="15.6">
      <c r="B46" s="193">
        <v>8.15</v>
      </c>
      <c r="C46" s="199" t="s">
        <v>24</v>
      </c>
      <c r="D46" s="200"/>
      <c r="E46" s="177"/>
      <c r="F46" s="177"/>
    </row>
    <row r="47" spans="2:6" s="192" customFormat="1" ht="15.6">
      <c r="B47" s="193">
        <v>8.16</v>
      </c>
      <c r="C47" s="199" t="s">
        <v>115</v>
      </c>
      <c r="D47" s="200"/>
      <c r="E47" s="177"/>
      <c r="F47" s="177"/>
    </row>
    <row r="48" spans="2:6" s="192" customFormat="1" ht="15.6">
      <c r="B48" s="193">
        <v>8.17</v>
      </c>
      <c r="C48" s="199" t="s">
        <v>25</v>
      </c>
      <c r="D48" s="200"/>
      <c r="E48" s="177"/>
      <c r="F48" s="177"/>
    </row>
    <row r="49" spans="2:6" s="192" customFormat="1" ht="15.6">
      <c r="B49" s="193">
        <v>8.18</v>
      </c>
      <c r="C49" s="199" t="s">
        <v>116</v>
      </c>
      <c r="D49" s="200"/>
      <c r="E49" s="177"/>
      <c r="F49" s="177"/>
    </row>
    <row r="50" spans="2:6" s="192" customFormat="1" ht="46.8">
      <c r="B50" s="193">
        <v>8.19</v>
      </c>
      <c r="C50" s="199" t="s">
        <v>196</v>
      </c>
      <c r="D50" s="200"/>
      <c r="E50" s="177"/>
      <c r="F50" s="177"/>
    </row>
    <row r="51" spans="2:6" s="192" customFormat="1" ht="15.6">
      <c r="B51" s="197">
        <v>8.1999999999999993</v>
      </c>
      <c r="C51" s="199" t="s">
        <v>117</v>
      </c>
      <c r="D51" s="200"/>
      <c r="E51" s="177"/>
      <c r="F51" s="177"/>
    </row>
    <row r="52" spans="2:6" s="192" customFormat="1" ht="15.6">
      <c r="B52" s="193">
        <v>8.2100000000000009</v>
      </c>
      <c r="C52" s="199" t="s">
        <v>166</v>
      </c>
      <c r="D52" s="200"/>
      <c r="E52" s="177"/>
      <c r="F52" s="177"/>
    </row>
    <row r="53" spans="2:6" s="192" customFormat="1" ht="38.25" customHeight="1">
      <c r="B53" s="193">
        <v>8.2200000000000006</v>
      </c>
      <c r="C53" s="199" t="s">
        <v>167</v>
      </c>
      <c r="D53" s="200"/>
      <c r="E53" s="177"/>
      <c r="F53" s="177"/>
    </row>
    <row r="54" spans="2:6" ht="21.75" customHeight="1">
      <c r="B54" s="193">
        <v>8.23</v>
      </c>
      <c r="C54" s="199" t="s">
        <v>168</v>
      </c>
      <c r="D54" s="200"/>
      <c r="E54" s="177"/>
      <c r="F54" s="177"/>
    </row>
    <row r="55" spans="2:6" ht="57" customHeight="1">
      <c r="B55" s="193">
        <v>8.24</v>
      </c>
      <c r="C55" s="199" t="s">
        <v>169</v>
      </c>
      <c r="D55" s="200"/>
      <c r="E55" s="177"/>
      <c r="F55" s="177"/>
    </row>
    <row r="56" spans="2:6">
      <c r="B56" s="160"/>
    </row>
    <row r="57" spans="2:6">
      <c r="B57" s="160"/>
    </row>
    <row r="58" spans="2:6">
      <c r="B58" s="160"/>
    </row>
  </sheetData>
  <sheetProtection password="E3B6" sheet="1" objects="1" scenarios="1"/>
  <mergeCells count="1">
    <mergeCell ref="B2:B7"/>
  </mergeCells>
  <conditionalFormatting sqref="D8:F8 D17:F17 D31:F31">
    <cfRule type="containsText" dxfId="120" priority="255" operator="containsText" text="ל.ר.">
      <formula>NOT(ISERROR(SEARCH("ל.ר.",D8)))</formula>
    </cfRule>
    <cfRule type="containsText" dxfId="119" priority="256" operator="containsText" text="$">
      <formula>NOT(ISERROR(SEARCH("$",D8)))</formula>
    </cfRule>
    <cfRule type="containsText" dxfId="118" priority="257" operator="containsText" text="X">
      <formula>NOT(ISERROR(SEARCH("X",D8)))</formula>
    </cfRule>
    <cfRule type="containsText" dxfId="117" priority="258" operator="containsText" text="V">
      <formula>NOT(ISERROR(SEARCH("V",D8)))</formula>
    </cfRule>
  </conditionalFormatting>
  <conditionalFormatting sqref="D18:F18">
    <cfRule type="containsText" dxfId="116" priority="203" operator="containsText" text="ל.ר.">
      <formula>NOT(ISERROR(SEARCH("ל.ר.",D18)))</formula>
    </cfRule>
    <cfRule type="containsText" dxfId="115" priority="204" operator="containsText" text="$">
      <formula>NOT(ISERROR(SEARCH("$",D18)))</formula>
    </cfRule>
    <cfRule type="containsText" dxfId="114" priority="205" operator="containsText" text="X">
      <formula>NOT(ISERROR(SEARCH("X",D18)))</formula>
    </cfRule>
    <cfRule type="containsText" dxfId="113" priority="206" operator="containsText" text="V">
      <formula>NOT(ISERROR(SEARCH("V",D18)))</formula>
    </cfRule>
  </conditionalFormatting>
  <conditionalFormatting sqref="D22:F22">
    <cfRule type="containsText" dxfId="112" priority="195" operator="containsText" text="ל.ר.">
      <formula>NOT(ISERROR(SEARCH("ל.ר.",D22)))</formula>
    </cfRule>
    <cfRule type="containsText" dxfId="111" priority="196" operator="containsText" text="$">
      <formula>NOT(ISERROR(SEARCH("$",D22)))</formula>
    </cfRule>
    <cfRule type="containsText" dxfId="110" priority="197" operator="containsText" text="X">
      <formula>NOT(ISERROR(SEARCH("X",D22)))</formula>
    </cfRule>
    <cfRule type="containsText" dxfId="109" priority="198" operator="containsText" text="V">
      <formula>NOT(ISERROR(SEARCH("V",D22)))</formula>
    </cfRule>
  </conditionalFormatting>
  <conditionalFormatting sqref="D16:E16">
    <cfRule type="containsText" dxfId="108" priority="150" stopIfTrue="1" operator="containsText" text="V">
      <formula>NOT(ISERROR(SEARCH("V",D16)))</formula>
    </cfRule>
    <cfRule type="containsText" dxfId="107" priority="151" stopIfTrue="1" operator="containsText" text="X">
      <formula>NOT(ISERROR(SEARCH("X",D16)))</formula>
    </cfRule>
    <cfRule type="notContainsBlanks" dxfId="106" priority="152" stopIfTrue="1">
      <formula>LEN(TRIM(D16))&gt;0</formula>
    </cfRule>
  </conditionalFormatting>
  <conditionalFormatting sqref="E9 D9:D16">
    <cfRule type="containsText" dxfId="105" priority="189" stopIfTrue="1" operator="containsText" text="V">
      <formula>NOT(ISERROR(SEARCH("V",D9)))</formula>
    </cfRule>
    <cfRule type="containsText" dxfId="104" priority="190" stopIfTrue="1" operator="containsText" text="X">
      <formula>NOT(ISERROR(SEARCH("X",D9)))</formula>
    </cfRule>
    <cfRule type="notContainsBlanks" dxfId="103" priority="191" stopIfTrue="1">
      <formula>LEN(TRIM(D9))&gt;0</formula>
    </cfRule>
  </conditionalFormatting>
  <conditionalFormatting sqref="F16">
    <cfRule type="containsText" dxfId="102" priority="147" stopIfTrue="1" operator="containsText" text="V">
      <formula>NOT(ISERROR(SEARCH("V",F16)))</formula>
    </cfRule>
    <cfRule type="containsText" dxfId="101" priority="148" stopIfTrue="1" operator="containsText" text="X">
      <formula>NOT(ISERROR(SEARCH("X",F16)))</formula>
    </cfRule>
    <cfRule type="notContainsBlanks" dxfId="100" priority="149" stopIfTrue="1">
      <formula>LEN(TRIM(F16))&gt;0</formula>
    </cfRule>
  </conditionalFormatting>
  <conditionalFormatting sqref="F9:F16">
    <cfRule type="containsText" dxfId="99" priority="153" stopIfTrue="1" operator="containsText" text="V">
      <formula>NOT(ISERROR(SEARCH("V",F9)))</formula>
    </cfRule>
    <cfRule type="containsText" dxfId="98" priority="154" stopIfTrue="1" operator="containsText" text="X">
      <formula>NOT(ISERROR(SEARCH("X",F9)))</formula>
    </cfRule>
    <cfRule type="notContainsBlanks" dxfId="97" priority="155" stopIfTrue="1">
      <formula>LEN(TRIM(F9))&gt;0</formula>
    </cfRule>
  </conditionalFormatting>
  <conditionalFormatting sqref="D11:E15 F12:F15">
    <cfRule type="containsText" dxfId="96" priority="156" stopIfTrue="1" operator="containsText" text="V">
      <formula>NOT(ISERROR(SEARCH("V",D11)))</formula>
    </cfRule>
    <cfRule type="containsText" dxfId="95" priority="157" stopIfTrue="1" operator="containsText" text="X">
      <formula>NOT(ISERROR(SEARCH("X",D11)))</formula>
    </cfRule>
    <cfRule type="notContainsBlanks" dxfId="94" priority="158" stopIfTrue="1">
      <formula>LEN(TRIM(D11))&gt;0</formula>
    </cfRule>
  </conditionalFormatting>
  <conditionalFormatting sqref="E9:E16">
    <cfRule type="containsText" dxfId="93" priority="102" stopIfTrue="1" operator="containsText" text="V">
      <formula>NOT(ISERROR(SEARCH("V",E9)))</formula>
    </cfRule>
    <cfRule type="containsText" dxfId="92" priority="103" stopIfTrue="1" operator="containsText" text="X">
      <formula>NOT(ISERROR(SEARCH("X",E9)))</formula>
    </cfRule>
    <cfRule type="notContainsBlanks" dxfId="91" priority="104" stopIfTrue="1">
      <formula>LEN(TRIM(E9))&gt;0</formula>
    </cfRule>
  </conditionalFormatting>
  <conditionalFormatting sqref="D21:E21">
    <cfRule type="containsText" dxfId="90" priority="87" stopIfTrue="1" operator="containsText" text="V">
      <formula>NOT(ISERROR(SEARCH("V",D21)))</formula>
    </cfRule>
    <cfRule type="containsText" dxfId="89" priority="88" stopIfTrue="1" operator="containsText" text="X">
      <formula>NOT(ISERROR(SEARCH("X",D21)))</formula>
    </cfRule>
    <cfRule type="notContainsBlanks" dxfId="88" priority="89" stopIfTrue="1">
      <formula>LEN(TRIM(D21))&gt;0</formula>
    </cfRule>
  </conditionalFormatting>
  <conditionalFormatting sqref="D19 D21">
    <cfRule type="containsText" dxfId="87" priority="96" stopIfTrue="1" operator="containsText" text="V">
      <formula>NOT(ISERROR(SEARCH("V",D19)))</formula>
    </cfRule>
    <cfRule type="containsText" dxfId="86" priority="97" stopIfTrue="1" operator="containsText" text="X">
      <formula>NOT(ISERROR(SEARCH("X",D19)))</formula>
    </cfRule>
    <cfRule type="notContainsBlanks" dxfId="85" priority="98" stopIfTrue="1">
      <formula>LEN(TRIM(D19))&gt;0</formula>
    </cfRule>
  </conditionalFormatting>
  <conditionalFormatting sqref="F21">
    <cfRule type="containsText" dxfId="84" priority="84" stopIfTrue="1" operator="containsText" text="V">
      <formula>NOT(ISERROR(SEARCH("V",F21)))</formula>
    </cfRule>
    <cfRule type="containsText" dxfId="83" priority="85" stopIfTrue="1" operator="containsText" text="X">
      <formula>NOT(ISERROR(SEARCH("X",F21)))</formula>
    </cfRule>
    <cfRule type="notContainsBlanks" dxfId="82" priority="86" stopIfTrue="1">
      <formula>LEN(TRIM(F21))&gt;0</formula>
    </cfRule>
  </conditionalFormatting>
  <conditionalFormatting sqref="F19 F21">
    <cfRule type="containsText" dxfId="81" priority="90" stopIfTrue="1" operator="containsText" text="V">
      <formula>NOT(ISERROR(SEARCH("V",F19)))</formula>
    </cfRule>
    <cfRule type="containsText" dxfId="80" priority="91" stopIfTrue="1" operator="containsText" text="X">
      <formula>NOT(ISERROR(SEARCH("X",F19)))</formula>
    </cfRule>
    <cfRule type="notContainsBlanks" dxfId="79" priority="92" stopIfTrue="1">
      <formula>LEN(TRIM(F19))&gt;0</formula>
    </cfRule>
  </conditionalFormatting>
  <conditionalFormatting sqref="D19:F19">
    <cfRule type="containsText" dxfId="78" priority="93" stopIfTrue="1" operator="containsText" text="V">
      <formula>NOT(ISERROR(SEARCH("V",D19)))</formula>
    </cfRule>
    <cfRule type="containsText" dxfId="77" priority="94" stopIfTrue="1" operator="containsText" text="X">
      <formula>NOT(ISERROR(SEARCH("X",D19)))</formula>
    </cfRule>
    <cfRule type="notContainsBlanks" dxfId="76" priority="95" stopIfTrue="1">
      <formula>LEN(TRIM(D19))&gt;0</formula>
    </cfRule>
  </conditionalFormatting>
  <conditionalFormatting sqref="E19 E21">
    <cfRule type="containsText" dxfId="75" priority="81" stopIfTrue="1" operator="containsText" text="V">
      <formula>NOT(ISERROR(SEARCH("V",E19)))</formula>
    </cfRule>
    <cfRule type="containsText" dxfId="74" priority="82" stopIfTrue="1" operator="containsText" text="X">
      <formula>NOT(ISERROR(SEARCH("X",E19)))</formula>
    </cfRule>
    <cfRule type="notContainsBlanks" dxfId="73" priority="83" stopIfTrue="1">
      <formula>LEN(TRIM(E19))&gt;0</formula>
    </cfRule>
  </conditionalFormatting>
  <conditionalFormatting sqref="D23:D24">
    <cfRule type="containsText" dxfId="72" priority="78" stopIfTrue="1" operator="containsText" text="V">
      <formula>NOT(ISERROR(SEARCH("V",D23)))</formula>
    </cfRule>
    <cfRule type="containsText" dxfId="71" priority="79" stopIfTrue="1" operator="containsText" text="X">
      <formula>NOT(ISERROR(SEARCH("X",D23)))</formula>
    </cfRule>
    <cfRule type="notContainsBlanks" dxfId="70" priority="80" stopIfTrue="1">
      <formula>LEN(TRIM(D23))&gt;0</formula>
    </cfRule>
  </conditionalFormatting>
  <conditionalFormatting sqref="F23:F24">
    <cfRule type="containsText" dxfId="69" priority="72" stopIfTrue="1" operator="containsText" text="V">
      <formula>NOT(ISERROR(SEARCH("V",F23)))</formula>
    </cfRule>
    <cfRule type="containsText" dxfId="68" priority="73" stopIfTrue="1" operator="containsText" text="X">
      <formula>NOT(ISERROR(SEARCH("X",F23)))</formula>
    </cfRule>
    <cfRule type="notContainsBlanks" dxfId="67" priority="74" stopIfTrue="1">
      <formula>LEN(TRIM(F23))&gt;0</formula>
    </cfRule>
  </conditionalFormatting>
  <conditionalFormatting sqref="D23:F24">
    <cfRule type="containsText" dxfId="66" priority="75" stopIfTrue="1" operator="containsText" text="V">
      <formula>NOT(ISERROR(SEARCH("V",D23)))</formula>
    </cfRule>
    <cfRule type="containsText" dxfId="65" priority="76" stopIfTrue="1" operator="containsText" text="X">
      <formula>NOT(ISERROR(SEARCH("X",D23)))</formula>
    </cfRule>
    <cfRule type="notContainsBlanks" dxfId="64" priority="77" stopIfTrue="1">
      <formula>LEN(TRIM(D23))&gt;0</formula>
    </cfRule>
  </conditionalFormatting>
  <conditionalFormatting sqref="E23:E24">
    <cfRule type="containsText" dxfId="63" priority="69" stopIfTrue="1" operator="containsText" text="V">
      <formula>NOT(ISERROR(SEARCH("V",E23)))</formula>
    </cfRule>
    <cfRule type="containsText" dxfId="62" priority="70" stopIfTrue="1" operator="containsText" text="X">
      <formula>NOT(ISERROR(SEARCH("X",E23)))</formula>
    </cfRule>
    <cfRule type="notContainsBlanks" dxfId="61" priority="71" stopIfTrue="1">
      <formula>LEN(TRIM(E23))&gt;0</formula>
    </cfRule>
  </conditionalFormatting>
  <conditionalFormatting sqref="D32:D55">
    <cfRule type="containsText" dxfId="60" priority="66" stopIfTrue="1" operator="containsText" text="V">
      <formula>NOT(ISERROR(SEARCH("V",D32)))</formula>
    </cfRule>
    <cfRule type="containsText" dxfId="59" priority="67" stopIfTrue="1" operator="containsText" text="X">
      <formula>NOT(ISERROR(SEARCH("X",D32)))</formula>
    </cfRule>
    <cfRule type="notContainsBlanks" dxfId="58" priority="68" stopIfTrue="1">
      <formula>LEN(TRIM(D32))&gt;0</formula>
    </cfRule>
  </conditionalFormatting>
  <conditionalFormatting sqref="F32:F55">
    <cfRule type="containsText" dxfId="57" priority="60" stopIfTrue="1" operator="containsText" text="V">
      <formula>NOT(ISERROR(SEARCH("V",F32)))</formula>
    </cfRule>
    <cfRule type="containsText" dxfId="56" priority="61" stopIfTrue="1" operator="containsText" text="X">
      <formula>NOT(ISERROR(SEARCH("X",F32)))</formula>
    </cfRule>
    <cfRule type="notContainsBlanks" dxfId="55" priority="62" stopIfTrue="1">
      <formula>LEN(TRIM(F32))&gt;0</formula>
    </cfRule>
  </conditionalFormatting>
  <conditionalFormatting sqref="D32:F55">
    <cfRule type="containsText" dxfId="54" priority="63" stopIfTrue="1" operator="containsText" text="V">
      <formula>NOT(ISERROR(SEARCH("V",D32)))</formula>
    </cfRule>
    <cfRule type="containsText" dxfId="53" priority="64" stopIfTrue="1" operator="containsText" text="X">
      <formula>NOT(ISERROR(SEARCH("X",D32)))</formula>
    </cfRule>
    <cfRule type="notContainsBlanks" dxfId="52" priority="65" stopIfTrue="1">
      <formula>LEN(TRIM(D32))&gt;0</formula>
    </cfRule>
  </conditionalFormatting>
  <conditionalFormatting sqref="E32:E55">
    <cfRule type="containsText" dxfId="51" priority="57" stopIfTrue="1" operator="containsText" text="V">
      <formula>NOT(ISERROR(SEARCH("V",E32)))</formula>
    </cfRule>
    <cfRule type="containsText" dxfId="50" priority="58" stopIfTrue="1" operator="containsText" text="X">
      <formula>NOT(ISERROR(SEARCH("X",E32)))</formula>
    </cfRule>
    <cfRule type="notContainsBlanks" dxfId="49" priority="59" stopIfTrue="1">
      <formula>LEN(TRIM(E32))&gt;0</formula>
    </cfRule>
  </conditionalFormatting>
  <conditionalFormatting sqref="D20:E20">
    <cfRule type="containsText" dxfId="48" priority="39" stopIfTrue="1" operator="containsText" text="V">
      <formula>NOT(ISERROR(SEARCH("V",D20)))</formula>
    </cfRule>
    <cfRule type="containsText" dxfId="47" priority="40" stopIfTrue="1" operator="containsText" text="X">
      <formula>NOT(ISERROR(SEARCH("X",D20)))</formula>
    </cfRule>
    <cfRule type="notContainsBlanks" dxfId="46" priority="41" stopIfTrue="1">
      <formula>LEN(TRIM(D20))&gt;0</formula>
    </cfRule>
  </conditionalFormatting>
  <conditionalFormatting sqref="D20">
    <cfRule type="containsText" dxfId="45" priority="45" stopIfTrue="1" operator="containsText" text="V">
      <formula>NOT(ISERROR(SEARCH("V",D20)))</formula>
    </cfRule>
    <cfRule type="containsText" dxfId="44" priority="46" stopIfTrue="1" operator="containsText" text="X">
      <formula>NOT(ISERROR(SEARCH("X",D20)))</formula>
    </cfRule>
    <cfRule type="notContainsBlanks" dxfId="43" priority="47" stopIfTrue="1">
      <formula>LEN(TRIM(D20))&gt;0</formula>
    </cfRule>
  </conditionalFormatting>
  <conditionalFormatting sqref="F20">
    <cfRule type="containsText" dxfId="42" priority="36" stopIfTrue="1" operator="containsText" text="V">
      <formula>NOT(ISERROR(SEARCH("V",F20)))</formula>
    </cfRule>
    <cfRule type="containsText" dxfId="41" priority="37" stopIfTrue="1" operator="containsText" text="X">
      <formula>NOT(ISERROR(SEARCH("X",F20)))</formula>
    </cfRule>
    <cfRule type="notContainsBlanks" dxfId="40" priority="38" stopIfTrue="1">
      <formula>LEN(TRIM(F20))&gt;0</formula>
    </cfRule>
  </conditionalFormatting>
  <conditionalFormatting sqref="F20">
    <cfRule type="containsText" dxfId="39" priority="42" stopIfTrue="1" operator="containsText" text="V">
      <formula>NOT(ISERROR(SEARCH("V",F20)))</formula>
    </cfRule>
    <cfRule type="containsText" dxfId="38" priority="43" stopIfTrue="1" operator="containsText" text="X">
      <formula>NOT(ISERROR(SEARCH("X",F20)))</formula>
    </cfRule>
    <cfRule type="notContainsBlanks" dxfId="37" priority="44" stopIfTrue="1">
      <formula>LEN(TRIM(F20))&gt;0</formula>
    </cfRule>
  </conditionalFormatting>
  <conditionalFormatting sqref="E20">
    <cfRule type="containsText" dxfId="36" priority="33" stopIfTrue="1" operator="containsText" text="V">
      <formula>NOT(ISERROR(SEARCH("V",E20)))</formula>
    </cfRule>
    <cfRule type="containsText" dxfId="35" priority="34" stopIfTrue="1" operator="containsText" text="X">
      <formula>NOT(ISERROR(SEARCH("X",E20)))</formula>
    </cfRule>
    <cfRule type="notContainsBlanks" dxfId="34" priority="35" stopIfTrue="1">
      <formula>LEN(TRIM(E20))&gt;0</formula>
    </cfRule>
  </conditionalFormatting>
  <conditionalFormatting sqref="D25:F25">
    <cfRule type="containsText" dxfId="33" priority="29" operator="containsText" text="ל.ר.">
      <formula>NOT(ISERROR(SEARCH("ל.ר.",D25)))</formula>
    </cfRule>
    <cfRule type="containsText" dxfId="32" priority="30" operator="containsText" text="$">
      <formula>NOT(ISERROR(SEARCH("$",D25)))</formula>
    </cfRule>
    <cfRule type="containsText" dxfId="31" priority="31" operator="containsText" text="X">
      <formula>NOT(ISERROR(SEARCH("X",D25)))</formula>
    </cfRule>
    <cfRule type="containsText" dxfId="30" priority="32" operator="containsText" text="V">
      <formula>NOT(ISERROR(SEARCH("V",D25)))</formula>
    </cfRule>
  </conditionalFormatting>
  <conditionalFormatting sqref="D26:D27">
    <cfRule type="containsText" dxfId="29" priority="26" stopIfTrue="1" operator="containsText" text="V">
      <formula>NOT(ISERROR(SEARCH("V",D26)))</formula>
    </cfRule>
    <cfRule type="containsText" dxfId="28" priority="27" stopIfTrue="1" operator="containsText" text="X">
      <formula>NOT(ISERROR(SEARCH("X",D26)))</formula>
    </cfRule>
    <cfRule type="notContainsBlanks" dxfId="27" priority="28" stopIfTrue="1">
      <formula>LEN(TRIM(D26))&gt;0</formula>
    </cfRule>
  </conditionalFormatting>
  <conditionalFormatting sqref="F26:F27">
    <cfRule type="containsText" dxfId="26" priority="20" stopIfTrue="1" operator="containsText" text="V">
      <formula>NOT(ISERROR(SEARCH("V",F26)))</formula>
    </cfRule>
    <cfRule type="containsText" dxfId="25" priority="21" stopIfTrue="1" operator="containsText" text="X">
      <formula>NOT(ISERROR(SEARCH("X",F26)))</formula>
    </cfRule>
    <cfRule type="notContainsBlanks" dxfId="24" priority="22" stopIfTrue="1">
      <formula>LEN(TRIM(F26))&gt;0</formula>
    </cfRule>
  </conditionalFormatting>
  <conditionalFormatting sqref="D26:F27">
    <cfRule type="containsText" dxfId="23" priority="23" stopIfTrue="1" operator="containsText" text="V">
      <formula>NOT(ISERROR(SEARCH("V",D26)))</formula>
    </cfRule>
    <cfRule type="containsText" dxfId="22" priority="24" stopIfTrue="1" operator="containsText" text="X">
      <formula>NOT(ISERROR(SEARCH("X",D26)))</formula>
    </cfRule>
    <cfRule type="notContainsBlanks" dxfId="21" priority="25" stopIfTrue="1">
      <formula>LEN(TRIM(D26))&gt;0</formula>
    </cfRule>
  </conditionalFormatting>
  <conditionalFormatting sqref="E26:E27">
    <cfRule type="containsText" dxfId="20" priority="17" stopIfTrue="1" operator="containsText" text="V">
      <formula>NOT(ISERROR(SEARCH("V",E26)))</formula>
    </cfRule>
    <cfRule type="containsText" dxfId="19" priority="18" stopIfTrue="1" operator="containsText" text="X">
      <formula>NOT(ISERROR(SEARCH("X",E26)))</formula>
    </cfRule>
    <cfRule type="notContainsBlanks" dxfId="18" priority="19" stopIfTrue="1">
      <formula>LEN(TRIM(E26))&gt;0</formula>
    </cfRule>
  </conditionalFormatting>
  <conditionalFormatting sqref="D28:F28">
    <cfRule type="containsText" dxfId="17" priority="13" operator="containsText" text="ל.ר.">
      <formula>NOT(ISERROR(SEARCH("ל.ר.",D28)))</formula>
    </cfRule>
    <cfRule type="containsText" dxfId="16" priority="14" operator="containsText" text="$">
      <formula>NOT(ISERROR(SEARCH("$",D28)))</formula>
    </cfRule>
    <cfRule type="containsText" dxfId="15" priority="15" operator="containsText" text="X">
      <formula>NOT(ISERROR(SEARCH("X",D28)))</formula>
    </cfRule>
    <cfRule type="containsText" dxfId="14" priority="16" operator="containsText" text="V">
      <formula>NOT(ISERROR(SEARCH("V",D28)))</formula>
    </cfRule>
  </conditionalFormatting>
  <conditionalFormatting sqref="D29:D30">
    <cfRule type="containsText" dxfId="13" priority="10" stopIfTrue="1" operator="containsText" text="V">
      <formula>NOT(ISERROR(SEARCH("V",D29)))</formula>
    </cfRule>
    <cfRule type="containsText" dxfId="12" priority="11" stopIfTrue="1" operator="containsText" text="X">
      <formula>NOT(ISERROR(SEARCH("X",D29)))</formula>
    </cfRule>
    <cfRule type="notContainsBlanks" dxfId="11" priority="12" stopIfTrue="1">
      <formula>LEN(TRIM(D29))&gt;0</formula>
    </cfRule>
  </conditionalFormatting>
  <conditionalFormatting sqref="F29:F30">
    <cfRule type="containsText" dxfId="10" priority="4" stopIfTrue="1" operator="containsText" text="V">
      <formula>NOT(ISERROR(SEARCH("V",F29)))</formula>
    </cfRule>
    <cfRule type="containsText" dxfId="9" priority="5" stopIfTrue="1" operator="containsText" text="X">
      <formula>NOT(ISERROR(SEARCH("X",F29)))</formula>
    </cfRule>
    <cfRule type="notContainsBlanks" dxfId="8" priority="6" stopIfTrue="1">
      <formula>LEN(TRIM(F29))&gt;0</formula>
    </cfRule>
  </conditionalFormatting>
  <conditionalFormatting sqref="D29:F30">
    <cfRule type="containsText" dxfId="7" priority="7" stopIfTrue="1" operator="containsText" text="V">
      <formula>NOT(ISERROR(SEARCH("V",D29)))</formula>
    </cfRule>
    <cfRule type="containsText" dxfId="6" priority="8" stopIfTrue="1" operator="containsText" text="X">
      <formula>NOT(ISERROR(SEARCH("X",D29)))</formula>
    </cfRule>
    <cfRule type="notContainsBlanks" dxfId="5" priority="9" stopIfTrue="1">
      <formula>LEN(TRIM(D29))&gt;0</formula>
    </cfRule>
  </conditionalFormatting>
  <conditionalFormatting sqref="E29:E30">
    <cfRule type="containsText" dxfId="4" priority="1" stopIfTrue="1" operator="containsText" text="V">
      <formula>NOT(ISERROR(SEARCH("V",E29)))</formula>
    </cfRule>
    <cfRule type="containsText" dxfId="3" priority="2" stopIfTrue="1" operator="containsText" text="X">
      <formula>NOT(ISERROR(SEARCH("X",E29)))</formula>
    </cfRule>
    <cfRule type="notContainsBlanks" dxfId="2" priority="3" stopIfTrue="1">
      <formula>LEN(TRIM(E29))&gt;0</formula>
    </cfRule>
  </conditionalFormatting>
  <pageMargins left="0.7" right="0.7" top="0.75" bottom="0.75" header="0.3" footer="0.3"/>
  <pageSetup scale="1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25"/>
  <sheetViews>
    <sheetView rightToLeft="1" topLeftCell="A4" zoomScale="90" zoomScaleNormal="90" workbookViewId="0">
      <selection activeCell="D3" sqref="E4:G4"/>
    </sheetView>
  </sheetViews>
  <sheetFormatPr defaultRowHeight="14.4"/>
  <cols>
    <col min="1" max="1" width="8.21875" customWidth="1"/>
    <col min="2" max="2" width="13.88671875" customWidth="1"/>
    <col min="3" max="3" width="88.88671875" customWidth="1"/>
    <col min="4" max="4" width="11.33203125" customWidth="1"/>
    <col min="5" max="5" width="16.44140625" customWidth="1"/>
    <col min="6" max="6" width="12.33203125" customWidth="1"/>
    <col min="7" max="7" width="10.109375" customWidth="1"/>
    <col min="8" max="8" width="13.88671875" customWidth="1"/>
    <col min="9" max="9" width="9.33203125" bestFit="1" customWidth="1"/>
    <col min="11" max="11" width="12.77734375" customWidth="1"/>
  </cols>
  <sheetData>
    <row r="1" spans="1:57" ht="26.25" customHeight="1">
      <c r="A1" s="6"/>
      <c r="B1" s="258" t="s">
        <v>27</v>
      </c>
      <c r="C1" s="264"/>
      <c r="D1" s="101" t="s">
        <v>28</v>
      </c>
      <c r="E1" s="258">
        <v>1</v>
      </c>
      <c r="F1" s="259"/>
      <c r="G1" s="260"/>
      <c r="H1" s="258">
        <v>2</v>
      </c>
      <c r="I1" s="259"/>
      <c r="J1" s="260"/>
      <c r="K1" s="258">
        <v>3</v>
      </c>
      <c r="L1" s="259"/>
      <c r="M1" s="260"/>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row>
    <row r="2" spans="1:57" ht="35.25" customHeight="1" thickBot="1">
      <c r="A2" s="102"/>
      <c r="B2" s="265"/>
      <c r="C2" s="266"/>
      <c r="D2" s="103" t="s">
        <v>29</v>
      </c>
      <c r="E2" s="261">
        <f>'תנאי-סף'!D3</f>
        <v>0</v>
      </c>
      <c r="F2" s="262"/>
      <c r="G2" s="263"/>
      <c r="H2" s="261">
        <f>'תנאי-סף'!G3</f>
        <v>0</v>
      </c>
      <c r="I2" s="262"/>
      <c r="J2" s="263"/>
      <c r="K2" s="261">
        <f>'תנאי-סף'!J3</f>
        <v>0</v>
      </c>
      <c r="L2" s="262"/>
      <c r="M2" s="263"/>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row>
    <row r="3" spans="1:57" ht="34.5" customHeight="1" thickBot="1">
      <c r="A3" s="104" t="s">
        <v>26</v>
      </c>
      <c r="B3" s="267"/>
      <c r="C3" s="268"/>
      <c r="D3" s="105" t="s">
        <v>4</v>
      </c>
      <c r="E3" s="106" t="s">
        <v>18</v>
      </c>
      <c r="F3" s="107" t="s">
        <v>5</v>
      </c>
      <c r="G3" s="108" t="s">
        <v>6</v>
      </c>
      <c r="H3" s="106" t="s">
        <v>18</v>
      </c>
      <c r="I3" s="107" t="s">
        <v>5</v>
      </c>
      <c r="J3" s="108" t="s">
        <v>6</v>
      </c>
      <c r="K3" s="106" t="s">
        <v>18</v>
      </c>
      <c r="L3" s="107" t="s">
        <v>5</v>
      </c>
      <c r="M3" s="108" t="s">
        <v>6</v>
      </c>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row>
    <row r="4" spans="1:57" ht="25.5" customHeight="1" thickBot="1">
      <c r="A4" s="255" t="s">
        <v>129</v>
      </c>
      <c r="B4" s="256" t="s">
        <v>32</v>
      </c>
      <c r="C4" s="257"/>
      <c r="D4" s="109"/>
      <c r="E4" s="220"/>
      <c r="F4" s="221"/>
      <c r="G4" s="222"/>
      <c r="H4" s="220"/>
      <c r="I4" s="221"/>
      <c r="J4" s="222"/>
      <c r="K4" s="220"/>
      <c r="L4" s="221"/>
      <c r="M4" s="22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row>
    <row r="5" spans="1:57" s="1" customFormat="1" ht="48.75" customHeight="1" thickBot="1">
      <c r="A5" s="255"/>
      <c r="B5" s="248" t="s">
        <v>144</v>
      </c>
      <c r="C5" s="110" t="s">
        <v>152</v>
      </c>
      <c r="D5" s="236"/>
      <c r="E5" s="237"/>
      <c r="F5" s="237"/>
      <c r="G5" s="237"/>
      <c r="H5" s="237"/>
      <c r="I5" s="237"/>
      <c r="J5" s="237"/>
      <c r="K5" s="237"/>
      <c r="L5" s="237"/>
      <c r="M5" s="238"/>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row>
    <row r="6" spans="1:57" s="2" customFormat="1" ht="19.5" customHeight="1">
      <c r="A6" s="255"/>
      <c r="B6" s="249"/>
      <c r="C6" s="111" t="s">
        <v>145</v>
      </c>
      <c r="D6" s="234">
        <v>0.1</v>
      </c>
      <c r="E6" s="112" t="s">
        <v>197</v>
      </c>
      <c r="F6" s="112">
        <f>VLOOKUP(E6,$A$22:$B$25,2,TRUE)</f>
        <v>0</v>
      </c>
      <c r="G6" s="239">
        <f>SUM(F6:F8)/3</f>
        <v>0</v>
      </c>
      <c r="H6" s="112" t="s">
        <v>197</v>
      </c>
      <c r="I6" s="112">
        <f t="shared" ref="I6:L8" si="0">VLOOKUP(H6,$A$22:$B$25,2,TRUE)</f>
        <v>0</v>
      </c>
      <c r="J6" s="239">
        <f>SUM(I6:I8)/3</f>
        <v>0</v>
      </c>
      <c r="K6" s="112" t="s">
        <v>197</v>
      </c>
      <c r="L6" s="112">
        <f t="shared" ref="L6" si="1">VLOOKUP(K6,$A$22:$B$25,2,TRUE)</f>
        <v>0</v>
      </c>
      <c r="M6" s="239">
        <f>SUM(L6:L8)/3</f>
        <v>0</v>
      </c>
    </row>
    <row r="7" spans="1:57" s="2" customFormat="1" ht="17.25" customHeight="1">
      <c r="A7" s="255"/>
      <c r="B7" s="249"/>
      <c r="C7" s="111" t="s">
        <v>146</v>
      </c>
      <c r="D7" s="234"/>
      <c r="E7" s="112" t="s">
        <v>197</v>
      </c>
      <c r="F7" s="112">
        <f t="shared" ref="F7:F8" si="2">VLOOKUP(E7,$A$22:$B$25,2,TRUE)</f>
        <v>0</v>
      </c>
      <c r="G7" s="239"/>
      <c r="H7" s="112" t="s">
        <v>197</v>
      </c>
      <c r="I7" s="112">
        <f t="shared" si="0"/>
        <v>0</v>
      </c>
      <c r="J7" s="239"/>
      <c r="K7" s="112" t="s">
        <v>197</v>
      </c>
      <c r="L7" s="112">
        <f t="shared" si="0"/>
        <v>0</v>
      </c>
      <c r="M7" s="239"/>
    </row>
    <row r="8" spans="1:57" s="2" customFormat="1" ht="17.25" customHeight="1" thickBot="1">
      <c r="A8" s="247"/>
      <c r="B8" s="250"/>
      <c r="C8" s="111" t="s">
        <v>147</v>
      </c>
      <c r="D8" s="235"/>
      <c r="E8" s="112" t="s">
        <v>197</v>
      </c>
      <c r="F8" s="112">
        <f t="shared" si="2"/>
        <v>0</v>
      </c>
      <c r="G8" s="240"/>
      <c r="H8" s="112" t="s">
        <v>197</v>
      </c>
      <c r="I8" s="112">
        <f t="shared" si="0"/>
        <v>0</v>
      </c>
      <c r="J8" s="240"/>
      <c r="K8" s="112" t="s">
        <v>197</v>
      </c>
      <c r="L8" s="112">
        <f t="shared" si="0"/>
        <v>0</v>
      </c>
      <c r="M8" s="240"/>
    </row>
    <row r="9" spans="1:57" ht="93.6">
      <c r="A9" s="113" t="s">
        <v>130</v>
      </c>
      <c r="B9" s="99" t="s">
        <v>149</v>
      </c>
      <c r="C9" s="114" t="s">
        <v>200</v>
      </c>
      <c r="D9" s="115">
        <v>0.1</v>
      </c>
      <c r="E9" s="116">
        <v>0</v>
      </c>
      <c r="F9" s="116">
        <f>MIN(E9*2,10)</f>
        <v>0</v>
      </c>
      <c r="G9" s="117">
        <f>F9</f>
        <v>0</v>
      </c>
      <c r="H9" s="116">
        <v>0</v>
      </c>
      <c r="I9" s="116">
        <f>MIN(H9*2,10)</f>
        <v>0</v>
      </c>
      <c r="J9" s="117">
        <f>I9</f>
        <v>0</v>
      </c>
      <c r="K9" s="116">
        <v>0</v>
      </c>
      <c r="L9" s="116">
        <f>MIN(K9*2,10)</f>
        <v>0</v>
      </c>
      <c r="M9" s="117">
        <f>L9</f>
        <v>0</v>
      </c>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row>
    <row r="10" spans="1:57" ht="38.25" customHeight="1">
      <c r="A10" s="118" t="s">
        <v>128</v>
      </c>
      <c r="B10" s="253" t="s">
        <v>118</v>
      </c>
      <c r="C10" s="254"/>
      <c r="D10" s="115">
        <v>0.2</v>
      </c>
      <c r="E10" s="119" t="s">
        <v>155</v>
      </c>
      <c r="F10" s="120">
        <f>'תכנית עבודה'!D12</f>
        <v>0</v>
      </c>
      <c r="G10" s="117">
        <f>$D$10*F$10</f>
        <v>0</v>
      </c>
      <c r="H10" s="119" t="s">
        <v>155</v>
      </c>
      <c r="I10" s="120">
        <f>'תכנית עבודה'!F12</f>
        <v>0</v>
      </c>
      <c r="J10" s="117">
        <f t="shared" ref="J10" si="3">$D$10*I$10</f>
        <v>0</v>
      </c>
      <c r="K10" s="119" t="s">
        <v>155</v>
      </c>
      <c r="L10" s="120">
        <f>'תכנית עבודה'!J12</f>
        <v>0</v>
      </c>
      <c r="M10" s="117">
        <f t="shared" ref="M10" si="4">$D$10*L$10</f>
        <v>0</v>
      </c>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row>
    <row r="11" spans="1:57" ht="51" customHeight="1">
      <c r="A11" s="118" t="s">
        <v>124</v>
      </c>
      <c r="B11" s="253" t="s">
        <v>50</v>
      </c>
      <c r="C11" s="254"/>
      <c r="D11" s="115">
        <v>0.1</v>
      </c>
      <c r="E11" s="119" t="s">
        <v>52</v>
      </c>
      <c r="F11" s="120">
        <f>'ממליצים על המציע'!D16</f>
        <v>0</v>
      </c>
      <c r="G11" s="117">
        <f>$D$11*F$11</f>
        <v>0</v>
      </c>
      <c r="H11" s="119" t="s">
        <v>52</v>
      </c>
      <c r="I11" s="120">
        <f>'ממליצים על המציע'!G16:I16</f>
        <v>0</v>
      </c>
      <c r="J11" s="117">
        <f t="shared" ref="J11" si="5">$D$11*I$11</f>
        <v>0</v>
      </c>
      <c r="K11" s="119" t="s">
        <v>52</v>
      </c>
      <c r="L11" s="120">
        <f>'ממליצים על המציע'!J16:L16</f>
        <v>0</v>
      </c>
      <c r="M11" s="117">
        <f t="shared" ref="M11" si="6">$D$11*L$11</f>
        <v>0</v>
      </c>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row>
    <row r="12" spans="1:57" ht="54.75" customHeight="1">
      <c r="A12" s="118" t="s">
        <v>131</v>
      </c>
      <c r="B12" s="100" t="s">
        <v>36</v>
      </c>
      <c r="C12" s="121" t="s">
        <v>173</v>
      </c>
      <c r="D12" s="122">
        <v>0.1</v>
      </c>
      <c r="E12" s="123">
        <v>0</v>
      </c>
      <c r="F12" s="123">
        <f>IFERROR(MIN(E12*5,10),0)</f>
        <v>0</v>
      </c>
      <c r="G12" s="124">
        <f>F12</f>
        <v>0</v>
      </c>
      <c r="H12" s="123">
        <v>0</v>
      </c>
      <c r="I12" s="123">
        <f t="shared" ref="I12" si="7">IFERROR(MIN(H12*5,10),0)</f>
        <v>0</v>
      </c>
      <c r="J12" s="124">
        <f t="shared" ref="J12" si="8">I12</f>
        <v>0</v>
      </c>
      <c r="K12" s="123">
        <v>0</v>
      </c>
      <c r="L12" s="123">
        <f t="shared" ref="L12" si="9">IFERROR(MIN(K12*5,10),0)</f>
        <v>0</v>
      </c>
      <c r="M12" s="124">
        <f t="shared" ref="M12:M16" si="10">L12</f>
        <v>0</v>
      </c>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row>
    <row r="13" spans="1:57" ht="33.75" customHeight="1">
      <c r="A13" s="246" t="s">
        <v>134</v>
      </c>
      <c r="B13" s="242" t="s">
        <v>132</v>
      </c>
      <c r="C13" s="125" t="s">
        <v>150</v>
      </c>
      <c r="D13" s="244">
        <v>0.1</v>
      </c>
      <c r="E13" s="123" t="s">
        <v>151</v>
      </c>
      <c r="F13" s="123">
        <f>IF(E13="בעל תואר אקדמי שני",2,0)</f>
        <v>0</v>
      </c>
      <c r="G13" s="124">
        <f>F13</f>
        <v>0</v>
      </c>
      <c r="H13" s="123" t="s">
        <v>151</v>
      </c>
      <c r="I13" s="123">
        <f t="shared" ref="I13" si="11">IF(H13="בעל תואר אקדמי שני",2,0)</f>
        <v>0</v>
      </c>
      <c r="J13" s="124">
        <f t="shared" ref="J13" si="12">I13</f>
        <v>0</v>
      </c>
      <c r="K13" s="123" t="s">
        <v>151</v>
      </c>
      <c r="L13" s="123">
        <f t="shared" ref="L13" si="13">IF(K13="בעל תואר אקדמי שני",2,0)</f>
        <v>0</v>
      </c>
      <c r="M13" s="124">
        <f t="shared" si="10"/>
        <v>0</v>
      </c>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row>
    <row r="14" spans="1:57" ht="39" customHeight="1">
      <c r="A14" s="247"/>
      <c r="B14" s="243"/>
      <c r="C14" s="125" t="s">
        <v>174</v>
      </c>
      <c r="D14" s="245"/>
      <c r="E14" s="123">
        <v>0</v>
      </c>
      <c r="F14" s="123">
        <f>IFERROR(MIN(E14*2,8),0)</f>
        <v>0</v>
      </c>
      <c r="G14" s="124">
        <f>F14</f>
        <v>0</v>
      </c>
      <c r="H14" s="123">
        <v>0</v>
      </c>
      <c r="I14" s="123">
        <f t="shared" ref="I14" si="14">IFERROR(MIN(H14*2,8),0)</f>
        <v>0</v>
      </c>
      <c r="J14" s="124">
        <f t="shared" ref="J14" si="15">I14</f>
        <v>0</v>
      </c>
      <c r="K14" s="123">
        <v>0</v>
      </c>
      <c r="L14" s="123">
        <f t="shared" ref="L14" si="16">IFERROR(MIN(K14*2,8),0)</f>
        <v>0</v>
      </c>
      <c r="M14" s="124">
        <f t="shared" si="10"/>
        <v>0</v>
      </c>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row>
    <row r="15" spans="1:57" ht="56.25" customHeight="1">
      <c r="A15" s="246" t="s">
        <v>135</v>
      </c>
      <c r="B15" s="242" t="s">
        <v>133</v>
      </c>
      <c r="C15" s="125" t="s">
        <v>171</v>
      </c>
      <c r="D15" s="244">
        <v>0.05</v>
      </c>
      <c r="E15" s="123" t="s">
        <v>153</v>
      </c>
      <c r="F15" s="123">
        <f>IF(E15="בעל תואר אקדמי שני בתחומי החינוך ו/או B.ED",2,0)</f>
        <v>0</v>
      </c>
      <c r="G15" s="124">
        <f>F15</f>
        <v>0</v>
      </c>
      <c r="H15" s="123" t="s">
        <v>153</v>
      </c>
      <c r="I15" s="123">
        <f>IF(H15="בעל תואר אקדמי שני בתחומי החינוך ו/או B.ED",2,0)</f>
        <v>0</v>
      </c>
      <c r="J15" s="124">
        <f t="shared" ref="J15" si="17">I15</f>
        <v>0</v>
      </c>
      <c r="K15" s="123" t="s">
        <v>153</v>
      </c>
      <c r="L15" s="123">
        <f>IF(K15="בעל תואר אקדמי שני בתחומי החינוך ו/או B.ED",2,0)</f>
        <v>0</v>
      </c>
      <c r="M15" s="124">
        <f t="shared" si="10"/>
        <v>0</v>
      </c>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row>
    <row r="16" spans="1:57" ht="36.75" customHeight="1">
      <c r="A16" s="247"/>
      <c r="B16" s="243"/>
      <c r="C16" s="125" t="s">
        <v>175</v>
      </c>
      <c r="D16" s="245"/>
      <c r="E16" s="123">
        <v>0</v>
      </c>
      <c r="F16" s="123">
        <f>IFERROR(MIN(E16*1,3),0)</f>
        <v>0</v>
      </c>
      <c r="G16" s="124">
        <f>F16</f>
        <v>0</v>
      </c>
      <c r="H16" s="123">
        <v>0</v>
      </c>
      <c r="I16" s="123">
        <f t="shared" ref="I16" si="18">IFERROR(MIN(H16*1,3),0)</f>
        <v>0</v>
      </c>
      <c r="J16" s="124">
        <f t="shared" ref="J16" si="19">I16</f>
        <v>0</v>
      </c>
      <c r="K16" s="123">
        <v>0</v>
      </c>
      <c r="L16" s="123">
        <f t="shared" ref="L16" si="20">IFERROR(MIN(K16*1,3),0)</f>
        <v>0</v>
      </c>
      <c r="M16" s="124">
        <f t="shared" si="10"/>
        <v>0</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row>
    <row r="17" spans="1:57" ht="37.5" customHeight="1" thickBot="1">
      <c r="A17" s="132" t="s">
        <v>136</v>
      </c>
      <c r="B17" s="251" t="s">
        <v>137</v>
      </c>
      <c r="C17" s="252"/>
      <c r="D17" s="126">
        <v>0.25</v>
      </c>
      <c r="E17" s="127" t="s">
        <v>53</v>
      </c>
      <c r="F17" s="127">
        <f>ראיון!C16</f>
        <v>0</v>
      </c>
      <c r="G17" s="128">
        <f>$D$17*F$17</f>
        <v>0</v>
      </c>
      <c r="H17" s="127" t="s">
        <v>53</v>
      </c>
      <c r="I17" s="127">
        <f>ראיון!E16</f>
        <v>0</v>
      </c>
      <c r="J17" s="128">
        <f t="shared" ref="J17" si="21">$D$17*I$17</f>
        <v>0</v>
      </c>
      <c r="K17" s="127" t="s">
        <v>53</v>
      </c>
      <c r="L17" s="127">
        <f>ראיון!I16</f>
        <v>0</v>
      </c>
      <c r="M17" s="128">
        <f t="shared" ref="M17" si="22">$D$17*L$17</f>
        <v>0</v>
      </c>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row>
    <row r="18" spans="1:57" ht="24" customHeight="1" thickBot="1">
      <c r="A18" s="228" t="s">
        <v>7</v>
      </c>
      <c r="B18" s="229"/>
      <c r="C18" s="230"/>
      <c r="D18" s="129">
        <f>SUM(D4:D17)</f>
        <v>1</v>
      </c>
      <c r="E18" s="225">
        <f>SUM(G6:G17)</f>
        <v>0</v>
      </c>
      <c r="F18" s="226"/>
      <c r="G18" s="227"/>
      <c r="H18" s="225">
        <f t="shared" ref="H18" si="23">SUM(J6:J17)</f>
        <v>0</v>
      </c>
      <c r="I18" s="226"/>
      <c r="J18" s="227"/>
      <c r="K18" s="225">
        <f t="shared" ref="K18" si="24">SUM(M6:M17)</f>
        <v>0</v>
      </c>
      <c r="L18" s="226"/>
      <c r="M18" s="227"/>
    </row>
    <row r="19" spans="1:57" ht="27.75" customHeight="1" thickBot="1">
      <c r="A19" s="130" t="s">
        <v>154</v>
      </c>
      <c r="B19" s="223" t="s">
        <v>176</v>
      </c>
      <c r="C19" s="224"/>
      <c r="D19" s="131">
        <v>70</v>
      </c>
      <c r="E19" s="231" t="str">
        <f>IF(E18&gt;=$D$19,"V","X")</f>
        <v>X</v>
      </c>
      <c r="F19" s="232"/>
      <c r="G19" s="233"/>
      <c r="H19" s="231" t="str">
        <f t="shared" ref="H19" si="25">IF(H18&gt;=$D$19,"V","X")</f>
        <v>X</v>
      </c>
      <c r="I19" s="232"/>
      <c r="J19" s="233"/>
      <c r="K19" s="231" t="str">
        <f t="shared" ref="K19" si="26">IF(K18&gt;=$D$19,"V","X")</f>
        <v>X</v>
      </c>
      <c r="L19" s="232"/>
      <c r="M19" s="233"/>
    </row>
    <row r="21" spans="1:57">
      <c r="A21" s="241" t="s">
        <v>129</v>
      </c>
      <c r="B21" s="241"/>
    </row>
    <row r="22" spans="1:57">
      <c r="A22" s="67" t="s">
        <v>148</v>
      </c>
      <c r="B22" s="67" t="s">
        <v>5</v>
      </c>
    </row>
    <row r="23" spans="1:57">
      <c r="A23" s="67" t="s">
        <v>197</v>
      </c>
      <c r="B23" s="67">
        <v>0</v>
      </c>
    </row>
    <row r="24" spans="1:57">
      <c r="A24" s="67" t="s">
        <v>198</v>
      </c>
      <c r="B24" s="67">
        <v>4</v>
      </c>
    </row>
    <row r="25" spans="1:57">
      <c r="A25" s="67" t="s">
        <v>199</v>
      </c>
      <c r="B25" s="67">
        <v>10</v>
      </c>
    </row>
  </sheetData>
  <sheetProtection password="E3B6" sheet="1" objects="1" scenarios="1" selectLockedCells="1" selectUnlockedCells="1"/>
  <mergeCells count="36">
    <mergeCell ref="K1:M1"/>
    <mergeCell ref="H1:J1"/>
    <mergeCell ref="H2:J2"/>
    <mergeCell ref="K2:M2"/>
    <mergeCell ref="B1:C3"/>
    <mergeCell ref="E1:G1"/>
    <mergeCell ref="E2:G2"/>
    <mergeCell ref="A21:B21"/>
    <mergeCell ref="G6:G8"/>
    <mergeCell ref="B13:B14"/>
    <mergeCell ref="D13:D14"/>
    <mergeCell ref="A13:A14"/>
    <mergeCell ref="A15:A16"/>
    <mergeCell ref="B15:B16"/>
    <mergeCell ref="D15:D16"/>
    <mergeCell ref="B5:B8"/>
    <mergeCell ref="B17:C17"/>
    <mergeCell ref="B10:C10"/>
    <mergeCell ref="A4:A8"/>
    <mergeCell ref="B11:C11"/>
    <mergeCell ref="E4:G4"/>
    <mergeCell ref="B4:C4"/>
    <mergeCell ref="H4:J4"/>
    <mergeCell ref="B19:C19"/>
    <mergeCell ref="H18:J18"/>
    <mergeCell ref="A18:C18"/>
    <mergeCell ref="K18:M18"/>
    <mergeCell ref="H19:J19"/>
    <mergeCell ref="K19:M19"/>
    <mergeCell ref="D6:D8"/>
    <mergeCell ref="D5:M5"/>
    <mergeCell ref="E18:G18"/>
    <mergeCell ref="E19:G19"/>
    <mergeCell ref="K4:M4"/>
    <mergeCell ref="J6:J8"/>
    <mergeCell ref="M6:M8"/>
  </mergeCells>
  <conditionalFormatting sqref="E19:M19">
    <cfRule type="containsText" dxfId="1" priority="5" operator="containsText" text="X">
      <formula>NOT(ISERROR(SEARCH("X",E19)))</formula>
    </cfRule>
    <cfRule type="containsText" dxfId="0" priority="6" operator="containsText" text="V">
      <formula>NOT(ISERROR(SEARCH("V",E19)))</formula>
    </cfRule>
  </conditionalFormatting>
  <dataValidations count="6">
    <dataValidation operator="lessThanOrEqual" allowBlank="1" showInputMessage="1" showErrorMessage="1" sqref="E12 E17 H12 K12 H17 K17"/>
    <dataValidation type="decimal" allowBlank="1" showInputMessage="1" showErrorMessage="1" sqref="E14 H14 K14">
      <formula1>0</formula1>
      <formula2>5</formula2>
    </dataValidation>
    <dataValidation type="list" allowBlank="1" showInputMessage="1" showErrorMessage="1" sqref="E6:E8 H6:H8 K6:K8">
      <formula1>$A$23:$A$25</formula1>
    </dataValidation>
    <dataValidation type="list" operator="lessThanOrEqual" allowBlank="1" showInputMessage="1" showErrorMessage="1" sqref="E13 H13 K13">
      <formula1>"בעל תואר אקדמי שני, אינו בעל תואר אקדמי שני"</formula1>
    </dataValidation>
    <dataValidation type="list" operator="lessThanOrEqual" allowBlank="1" showInputMessage="1" showErrorMessage="1" sqref="E15 H15 K15">
      <formula1>"בעל תואר אקדמי שני בתחומי החינוך ו/או B.ED, אחר"</formula1>
    </dataValidation>
    <dataValidation type="decimal" allowBlank="1" showInputMessage="1" showErrorMessage="1" sqref="E16 H16 K16">
      <formula1>0</formula1>
      <formula2>3</formula2>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rightToLeft="1" zoomScale="80" zoomScaleNormal="80" workbookViewId="0">
      <selection activeCell="D3" sqref="D3:E4"/>
    </sheetView>
  </sheetViews>
  <sheetFormatPr defaultRowHeight="14.4"/>
  <cols>
    <col min="2" max="2" width="51.6640625" customWidth="1"/>
    <col min="3" max="3" width="9.6640625" customWidth="1"/>
    <col min="4" max="4" width="8.44140625" customWidth="1"/>
    <col min="5" max="5" width="30.44140625" customWidth="1"/>
    <col min="6" max="6" width="9.44140625" customWidth="1"/>
    <col min="7" max="7" width="35" customWidth="1"/>
    <col min="8" max="8" width="28.77734375" hidden="1" customWidth="1"/>
    <col min="9" max="9" width="13.33203125" hidden="1" customWidth="1"/>
    <col min="10" max="10" width="8.77734375" customWidth="1"/>
    <col min="11" max="11" width="35.109375" customWidth="1"/>
    <col min="13" max="13" width="16.44140625" customWidth="1"/>
  </cols>
  <sheetData>
    <row r="1" spans="1:11" ht="16.2" thickBot="1">
      <c r="A1" s="5"/>
      <c r="B1" s="5"/>
      <c r="C1" s="5"/>
      <c r="D1" s="5"/>
      <c r="E1" s="5"/>
      <c r="F1" s="5"/>
      <c r="G1" s="5"/>
      <c r="H1" s="5"/>
      <c r="I1" s="5"/>
      <c r="J1" s="5"/>
      <c r="K1" s="5"/>
    </row>
    <row r="2" spans="1:11" ht="16.2" thickBot="1">
      <c r="A2" s="6"/>
      <c r="B2" s="7"/>
      <c r="C2" s="7"/>
      <c r="D2" s="281">
        <v>1</v>
      </c>
      <c r="E2" s="282"/>
      <c r="F2" s="281">
        <v>2</v>
      </c>
      <c r="G2" s="282"/>
      <c r="H2" s="281" t="s">
        <v>47</v>
      </c>
      <c r="I2" s="282"/>
      <c r="J2" s="281">
        <v>3</v>
      </c>
      <c r="K2" s="282"/>
    </row>
    <row r="3" spans="1:11" ht="14.25" customHeight="1">
      <c r="A3" s="273" t="s">
        <v>54</v>
      </c>
      <c r="B3" s="274"/>
      <c r="C3" s="269" t="s">
        <v>62</v>
      </c>
      <c r="D3" s="283">
        <f>'תנאי-סף'!D3</f>
        <v>0</v>
      </c>
      <c r="E3" s="284"/>
      <c r="F3" s="283">
        <f>'תנאי-סף'!E3</f>
        <v>0</v>
      </c>
      <c r="G3" s="284"/>
      <c r="H3" s="283"/>
      <c r="I3" s="284"/>
      <c r="J3" s="283">
        <f>'תנאי-סף'!F3</f>
        <v>0</v>
      </c>
      <c r="K3" s="284"/>
    </row>
    <row r="4" spans="1:11" ht="22.5" customHeight="1" thickBot="1">
      <c r="A4" s="275"/>
      <c r="B4" s="276"/>
      <c r="C4" s="270"/>
      <c r="D4" s="285"/>
      <c r="E4" s="286"/>
      <c r="F4" s="285"/>
      <c r="G4" s="286"/>
      <c r="H4" s="285"/>
      <c r="I4" s="286"/>
      <c r="J4" s="285"/>
      <c r="K4" s="286"/>
    </row>
    <row r="5" spans="1:11" ht="35.25" customHeight="1" thickBot="1">
      <c r="A5" s="78"/>
      <c r="B5" s="204"/>
      <c r="C5" s="205" t="s">
        <v>63</v>
      </c>
      <c r="D5" s="206" t="s">
        <v>55</v>
      </c>
      <c r="E5" s="207" t="s">
        <v>56</v>
      </c>
      <c r="F5" s="206" t="s">
        <v>55</v>
      </c>
      <c r="G5" s="207" t="s">
        <v>56</v>
      </c>
      <c r="H5" s="206" t="s">
        <v>55</v>
      </c>
      <c r="I5" s="207" t="s">
        <v>56</v>
      </c>
      <c r="J5" s="208" t="s">
        <v>55</v>
      </c>
      <c r="K5" s="207" t="s">
        <v>56</v>
      </c>
    </row>
    <row r="6" spans="1:11" ht="43.5" customHeight="1">
      <c r="A6" s="277" t="s">
        <v>49</v>
      </c>
      <c r="B6" s="209" t="s">
        <v>119</v>
      </c>
      <c r="C6" s="210">
        <v>0.05</v>
      </c>
      <c r="D6" s="8"/>
      <c r="E6" s="9"/>
      <c r="F6" s="10"/>
      <c r="G6" s="9"/>
      <c r="H6" s="11"/>
      <c r="I6" s="12"/>
      <c r="J6" s="10"/>
      <c r="K6" s="9"/>
    </row>
    <row r="7" spans="1:11" ht="38.25" customHeight="1">
      <c r="A7" s="278"/>
      <c r="B7" s="211" t="s">
        <v>120</v>
      </c>
      <c r="C7" s="122">
        <v>0.1</v>
      </c>
      <c r="D7" s="13"/>
      <c r="E7" s="14"/>
      <c r="F7" s="13"/>
      <c r="G7" s="14"/>
      <c r="H7" s="15"/>
      <c r="I7" s="16"/>
      <c r="J7" s="13"/>
      <c r="K7" s="14"/>
    </row>
    <row r="8" spans="1:11" ht="48.75" customHeight="1">
      <c r="A8" s="278"/>
      <c r="B8" s="212" t="s">
        <v>121</v>
      </c>
      <c r="C8" s="122">
        <v>0.25</v>
      </c>
      <c r="D8" s="13"/>
      <c r="E8" s="14"/>
      <c r="F8" s="13"/>
      <c r="G8" s="14"/>
      <c r="H8" s="15"/>
      <c r="I8" s="16"/>
      <c r="J8" s="13"/>
      <c r="K8" s="14"/>
    </row>
    <row r="9" spans="1:11" ht="57.75" customHeight="1">
      <c r="A9" s="278"/>
      <c r="B9" s="212" t="s">
        <v>122</v>
      </c>
      <c r="C9" s="122">
        <v>0.3</v>
      </c>
      <c r="D9" s="13"/>
      <c r="E9" s="14"/>
      <c r="F9" s="13"/>
      <c r="G9" s="14"/>
      <c r="H9" s="15"/>
      <c r="I9" s="16"/>
      <c r="J9" s="13"/>
      <c r="K9" s="14"/>
    </row>
    <row r="10" spans="1:11" ht="57.75" customHeight="1">
      <c r="A10" s="278"/>
      <c r="B10" s="212" t="s">
        <v>182</v>
      </c>
      <c r="C10" s="122">
        <v>0.1</v>
      </c>
      <c r="D10" s="13"/>
      <c r="E10" s="14"/>
      <c r="F10" s="13"/>
      <c r="G10" s="14"/>
      <c r="H10" s="15"/>
      <c r="I10" s="16"/>
      <c r="J10" s="13"/>
      <c r="K10" s="14"/>
    </row>
    <row r="11" spans="1:11" ht="36.75" customHeight="1" thickBot="1">
      <c r="A11" s="278"/>
      <c r="B11" s="212" t="s">
        <v>123</v>
      </c>
      <c r="C11" s="122">
        <v>0.2</v>
      </c>
      <c r="D11" s="13"/>
      <c r="E11" s="14"/>
      <c r="F11" s="13"/>
      <c r="G11" s="14"/>
      <c r="H11" s="15"/>
      <c r="I11" s="16"/>
      <c r="J11" s="13"/>
      <c r="K11" s="14"/>
    </row>
    <row r="12" spans="1:11" ht="28.5" customHeight="1" thickBot="1">
      <c r="A12" s="271" t="s">
        <v>44</v>
      </c>
      <c r="B12" s="272"/>
      <c r="C12" s="201">
        <f>SUM(C6:C11)</f>
        <v>1</v>
      </c>
      <c r="D12" s="279">
        <f>SUMPRODUCT($C$6:$C$11,D$6:D$11)*10</f>
        <v>0</v>
      </c>
      <c r="E12" s="280"/>
      <c r="F12" s="279">
        <f>SUMPRODUCT($C$6:$C$11,F$6:F$11)*10</f>
        <v>0</v>
      </c>
      <c r="G12" s="280"/>
      <c r="H12" s="202">
        <f>SUMPRODUCT($C$6:$C$11,H$6:H$11)*10</f>
        <v>0</v>
      </c>
      <c r="I12" s="203"/>
      <c r="J12" s="279">
        <f>SUMPRODUCT($C$6:$C$11,J$6:J$11)*10</f>
        <v>0</v>
      </c>
      <c r="K12" s="280"/>
    </row>
    <row r="13" spans="1:11" ht="15.6">
      <c r="A13" s="5"/>
      <c r="B13" s="5"/>
      <c r="C13" s="5"/>
      <c r="D13" s="5"/>
      <c r="E13" s="5"/>
      <c r="F13" s="5"/>
      <c r="G13" s="5"/>
      <c r="H13" s="5"/>
      <c r="I13" s="5"/>
      <c r="J13" s="5"/>
      <c r="K13" s="5"/>
    </row>
    <row r="14" spans="1:11" ht="15.6">
      <c r="A14" s="5"/>
      <c r="B14" s="5"/>
      <c r="C14" s="5"/>
      <c r="D14" s="5"/>
      <c r="E14" s="5"/>
      <c r="F14" s="5"/>
      <c r="G14" s="5"/>
      <c r="H14" s="5"/>
      <c r="I14" s="5"/>
      <c r="J14" s="5"/>
      <c r="K14" s="5"/>
    </row>
    <row r="15" spans="1:11" ht="15.6">
      <c r="A15" s="5"/>
      <c r="B15" s="5"/>
      <c r="C15" s="5"/>
      <c r="D15" s="5"/>
      <c r="E15" s="5"/>
      <c r="F15" s="5"/>
      <c r="G15" s="5"/>
      <c r="H15" s="5"/>
      <c r="I15" s="5"/>
      <c r="J15" s="5"/>
      <c r="K15" s="5"/>
    </row>
    <row r="16" spans="1:11" ht="15.6">
      <c r="A16" s="5"/>
      <c r="B16" s="5"/>
      <c r="C16" s="5"/>
      <c r="D16" s="5"/>
      <c r="E16" s="5"/>
      <c r="F16" s="5"/>
      <c r="G16" s="5"/>
      <c r="H16" s="5"/>
      <c r="I16" s="5"/>
      <c r="J16" s="5"/>
      <c r="K16" s="5"/>
    </row>
    <row r="17" spans="1:11" ht="15.6">
      <c r="A17" s="5"/>
      <c r="B17" s="5"/>
      <c r="C17" s="5"/>
      <c r="D17" s="5"/>
      <c r="E17" s="5"/>
      <c r="F17" s="5"/>
      <c r="G17" s="5"/>
      <c r="H17" s="5"/>
      <c r="I17" s="5"/>
      <c r="J17" s="5"/>
      <c r="K17" s="5"/>
    </row>
    <row r="18" spans="1:11" ht="15.6">
      <c r="A18" s="5"/>
      <c r="B18" s="5"/>
      <c r="C18" s="5"/>
      <c r="D18" s="5"/>
      <c r="E18" s="5"/>
      <c r="F18" s="5"/>
      <c r="G18" s="5"/>
      <c r="H18" s="5"/>
      <c r="I18" s="5"/>
      <c r="J18" s="5"/>
      <c r="K18" s="5"/>
    </row>
    <row r="19" spans="1:11" ht="15.6">
      <c r="A19" s="5"/>
      <c r="B19" s="5"/>
      <c r="C19" s="5"/>
      <c r="D19" s="5"/>
      <c r="E19" s="5"/>
      <c r="F19" s="5"/>
      <c r="G19" s="5"/>
      <c r="H19" s="5"/>
      <c r="I19" s="5"/>
      <c r="J19" s="5"/>
      <c r="K19" s="5"/>
    </row>
  </sheetData>
  <sheetProtection password="E3B6" sheet="1" objects="1" scenarios="1"/>
  <mergeCells count="15">
    <mergeCell ref="J2:K2"/>
    <mergeCell ref="J3:K4"/>
    <mergeCell ref="D12:E12"/>
    <mergeCell ref="D2:E2"/>
    <mergeCell ref="D3:E4"/>
    <mergeCell ref="F2:G2"/>
    <mergeCell ref="F3:G4"/>
    <mergeCell ref="H3:I4"/>
    <mergeCell ref="H2:I2"/>
    <mergeCell ref="C3:C4"/>
    <mergeCell ref="A12:B12"/>
    <mergeCell ref="A3:B4"/>
    <mergeCell ref="A6:A11"/>
    <mergeCell ref="J12:K12"/>
    <mergeCell ref="F12:G1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16"/>
  <sheetViews>
    <sheetView rightToLeft="1" zoomScaleNormal="100" workbookViewId="0">
      <selection activeCell="D3" sqref="D4:F4"/>
    </sheetView>
  </sheetViews>
  <sheetFormatPr defaultRowHeight="14.4"/>
  <cols>
    <col min="1" max="1" width="12.88671875" customWidth="1"/>
    <col min="2" max="2" width="18.77734375" customWidth="1"/>
    <col min="3" max="3" width="9.109375" customWidth="1"/>
    <col min="4" max="4" width="12.6640625" customWidth="1"/>
    <col min="5" max="6" width="14.21875" customWidth="1"/>
    <col min="7" max="7" width="14.109375" bestFit="1" customWidth="1"/>
    <col min="8" max="8" width="11.44140625" customWidth="1"/>
    <col min="9" max="9" width="12.88671875" customWidth="1"/>
    <col min="10" max="10" width="13.6640625" customWidth="1"/>
    <col min="11" max="11" width="12.109375" customWidth="1"/>
    <col min="12" max="12" width="15.21875" customWidth="1"/>
  </cols>
  <sheetData>
    <row r="2" spans="1:15" ht="15" thickBot="1"/>
    <row r="3" spans="1:15" ht="29.25" customHeight="1" thickBot="1">
      <c r="A3" s="293" t="s">
        <v>37</v>
      </c>
      <c r="B3" s="294"/>
      <c r="C3" s="294"/>
      <c r="D3" s="287">
        <v>1</v>
      </c>
      <c r="E3" s="288"/>
      <c r="F3" s="289"/>
      <c r="G3" s="287">
        <v>2</v>
      </c>
      <c r="H3" s="288"/>
      <c r="I3" s="289"/>
      <c r="J3" s="287">
        <v>3</v>
      </c>
      <c r="K3" s="288"/>
      <c r="L3" s="289"/>
    </row>
    <row r="4" spans="1:15" ht="36.75" customHeight="1">
      <c r="A4" s="295"/>
      <c r="B4" s="296"/>
      <c r="C4" s="296"/>
      <c r="D4" s="287"/>
      <c r="E4" s="288"/>
      <c r="F4" s="289"/>
      <c r="G4" s="287"/>
      <c r="H4" s="288"/>
      <c r="I4" s="289"/>
      <c r="J4" s="287"/>
      <c r="K4" s="288"/>
      <c r="L4" s="289"/>
      <c r="O4" s="3"/>
    </row>
    <row r="5" spans="1:15" ht="25.5" customHeight="1" thickBot="1">
      <c r="A5" s="297"/>
      <c r="B5" s="298"/>
      <c r="C5" s="298"/>
      <c r="D5" s="17" t="s">
        <v>45</v>
      </c>
      <c r="E5" s="18" t="s">
        <v>46</v>
      </c>
      <c r="F5" s="19" t="s">
        <v>57</v>
      </c>
      <c r="G5" s="17" t="s">
        <v>45</v>
      </c>
      <c r="H5" s="18" t="s">
        <v>46</v>
      </c>
      <c r="I5" s="19" t="s">
        <v>57</v>
      </c>
      <c r="J5" s="17" t="s">
        <v>45</v>
      </c>
      <c r="K5" s="18" t="s">
        <v>46</v>
      </c>
      <c r="L5" s="19" t="s">
        <v>57</v>
      </c>
    </row>
    <row r="6" spans="1:15" ht="16.2" thickBot="1">
      <c r="A6" s="299" t="s">
        <v>38</v>
      </c>
      <c r="B6" s="20" t="s">
        <v>39</v>
      </c>
      <c r="C6" s="302" t="s">
        <v>3</v>
      </c>
      <c r="D6" s="26"/>
      <c r="E6" s="25"/>
      <c r="F6" s="27"/>
      <c r="G6" s="26"/>
      <c r="H6" s="25"/>
      <c r="I6" s="27"/>
      <c r="J6" s="24"/>
      <c r="K6" s="25"/>
      <c r="L6" s="29"/>
    </row>
    <row r="7" spans="1:15" ht="35.25" customHeight="1">
      <c r="A7" s="300"/>
      <c r="B7" s="21" t="s">
        <v>40</v>
      </c>
      <c r="C7" s="303"/>
      <c r="D7" s="26"/>
      <c r="E7" s="28"/>
      <c r="F7" s="27"/>
      <c r="G7" s="26"/>
      <c r="H7" s="28"/>
      <c r="I7" s="27"/>
      <c r="J7" s="24"/>
      <c r="K7" s="25"/>
      <c r="L7" s="29"/>
    </row>
    <row r="8" spans="1:15" ht="15.6">
      <c r="A8" s="300"/>
      <c r="B8" s="22" t="s">
        <v>41</v>
      </c>
      <c r="C8" s="303"/>
      <c r="D8" s="24"/>
      <c r="E8" s="25"/>
      <c r="F8" s="27"/>
      <c r="G8" s="24"/>
      <c r="H8" s="25"/>
      <c r="I8" s="27"/>
      <c r="J8" s="24"/>
      <c r="K8" s="25"/>
      <c r="L8" s="30"/>
    </row>
    <row r="9" spans="1:15" ht="16.2" thickBot="1">
      <c r="A9" s="301"/>
      <c r="B9" s="79" t="s">
        <v>42</v>
      </c>
      <c r="C9" s="303"/>
      <c r="D9" s="26"/>
      <c r="E9" s="31"/>
      <c r="F9" s="32"/>
      <c r="G9" s="26"/>
      <c r="H9" s="31"/>
      <c r="I9" s="32"/>
      <c r="J9" s="24"/>
      <c r="K9" s="31"/>
      <c r="L9" s="33"/>
    </row>
    <row r="10" spans="1:15" ht="28.5" customHeight="1">
      <c r="A10" s="278" t="s">
        <v>43</v>
      </c>
      <c r="B10" s="88" t="s">
        <v>34</v>
      </c>
      <c r="C10" s="53">
        <v>0.2</v>
      </c>
      <c r="D10" s="13"/>
      <c r="E10" s="34"/>
      <c r="F10" s="156"/>
      <c r="G10" s="13"/>
      <c r="H10" s="34"/>
      <c r="I10" s="156"/>
      <c r="J10" s="13"/>
      <c r="K10" s="34"/>
      <c r="L10" s="156"/>
    </row>
    <row r="11" spans="1:15" ht="56.25" customHeight="1">
      <c r="A11" s="278"/>
      <c r="B11" s="81" t="s">
        <v>126</v>
      </c>
      <c r="C11" s="49">
        <v>0.2</v>
      </c>
      <c r="D11" s="13"/>
      <c r="E11" s="34"/>
      <c r="F11" s="156"/>
      <c r="G11" s="13"/>
      <c r="H11" s="34"/>
      <c r="I11" s="156"/>
      <c r="J11" s="13"/>
      <c r="K11" s="34"/>
      <c r="L11" s="156"/>
    </row>
    <row r="12" spans="1:15" ht="47.25" customHeight="1">
      <c r="A12" s="278"/>
      <c r="B12" s="81" t="s">
        <v>127</v>
      </c>
      <c r="C12" s="49">
        <v>0.2</v>
      </c>
      <c r="D12" s="13"/>
      <c r="E12" s="34"/>
      <c r="F12" s="156"/>
      <c r="G12" s="13"/>
      <c r="H12" s="34"/>
      <c r="I12" s="156"/>
      <c r="J12" s="13"/>
      <c r="K12" s="34"/>
      <c r="L12" s="156"/>
    </row>
    <row r="13" spans="1:15" ht="33" customHeight="1">
      <c r="A13" s="278"/>
      <c r="B13" s="78" t="s">
        <v>125</v>
      </c>
      <c r="C13" s="49">
        <v>0.2</v>
      </c>
      <c r="D13" s="13"/>
      <c r="E13" s="34"/>
      <c r="F13" s="156"/>
      <c r="G13" s="13"/>
      <c r="H13" s="34"/>
      <c r="I13" s="156"/>
      <c r="J13" s="13"/>
      <c r="K13" s="34"/>
      <c r="L13" s="156"/>
    </row>
    <row r="14" spans="1:15" ht="33" customHeight="1" thickBot="1">
      <c r="A14" s="79"/>
      <c r="B14" s="78" t="s">
        <v>35</v>
      </c>
      <c r="C14" s="49">
        <v>0.2</v>
      </c>
      <c r="D14" s="13"/>
      <c r="E14" s="34"/>
      <c r="F14" s="156"/>
      <c r="G14" s="13"/>
      <c r="H14" s="34"/>
      <c r="I14" s="156"/>
      <c r="J14" s="13"/>
      <c r="K14" s="34"/>
      <c r="L14" s="156"/>
    </row>
    <row r="15" spans="1:15" ht="23.25" customHeight="1" thickBot="1">
      <c r="A15" s="23"/>
      <c r="B15" s="23" t="s">
        <v>51</v>
      </c>
      <c r="C15" s="155">
        <f>SUM(C10:C14)</f>
        <v>1</v>
      </c>
      <c r="D15" s="157">
        <f>SUMPRODUCT($C$10:$C$14,D10:D14)*10</f>
        <v>0</v>
      </c>
      <c r="E15" s="87">
        <f t="shared" ref="E15:L15" si="0">SUMPRODUCT($C$10:$C$14,E10:E14)*10</f>
        <v>0</v>
      </c>
      <c r="F15" s="158">
        <f t="shared" si="0"/>
        <v>0</v>
      </c>
      <c r="G15" s="157">
        <f t="shared" si="0"/>
        <v>0</v>
      </c>
      <c r="H15" s="87">
        <f t="shared" si="0"/>
        <v>0</v>
      </c>
      <c r="I15" s="158">
        <f t="shared" si="0"/>
        <v>0</v>
      </c>
      <c r="J15" s="157">
        <f t="shared" si="0"/>
        <v>0</v>
      </c>
      <c r="K15" s="87">
        <f t="shared" si="0"/>
        <v>0</v>
      </c>
      <c r="L15" s="158">
        <f t="shared" si="0"/>
        <v>0</v>
      </c>
    </row>
    <row r="16" spans="1:15" ht="20.25" customHeight="1" thickBot="1">
      <c r="A16" s="271" t="s">
        <v>44</v>
      </c>
      <c r="B16" s="272"/>
      <c r="C16" s="272"/>
      <c r="D16" s="290">
        <f>AVERAGE(D$15:F$15)</f>
        <v>0</v>
      </c>
      <c r="E16" s="291"/>
      <c r="F16" s="292"/>
      <c r="G16" s="290">
        <f t="shared" ref="G16" si="1">AVERAGE(G$15:I$15)</f>
        <v>0</v>
      </c>
      <c r="H16" s="291"/>
      <c r="I16" s="292"/>
      <c r="J16" s="290">
        <f t="shared" ref="J16" si="2">AVERAGE(J$15:L$15)</f>
        <v>0</v>
      </c>
      <c r="K16" s="291"/>
      <c r="L16" s="292"/>
    </row>
  </sheetData>
  <sheetProtection password="E3B6" sheet="1" objects="1" scenarios="1"/>
  <mergeCells count="14">
    <mergeCell ref="A3:C5"/>
    <mergeCell ref="A6:A9"/>
    <mergeCell ref="C6:C9"/>
    <mergeCell ref="A10:A13"/>
    <mergeCell ref="A16:C16"/>
    <mergeCell ref="G3:I3"/>
    <mergeCell ref="D3:F3"/>
    <mergeCell ref="J3:L3"/>
    <mergeCell ref="D16:F16"/>
    <mergeCell ref="G16:I16"/>
    <mergeCell ref="J16:L16"/>
    <mergeCell ref="D4:F4"/>
    <mergeCell ref="G4:I4"/>
    <mergeCell ref="J4:L4"/>
  </mergeCells>
  <dataValidations count="1">
    <dataValidation type="whole" allowBlank="1" showInputMessage="1" showErrorMessage="1" sqref="G10:K14">
      <formula1>1</formula1>
      <formula2>10</formula2>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J18"/>
  <sheetViews>
    <sheetView rightToLeft="1" topLeftCell="A7" workbookViewId="0">
      <selection activeCell="C3" sqref="E4:F4"/>
    </sheetView>
  </sheetViews>
  <sheetFormatPr defaultRowHeight="14.4"/>
  <cols>
    <col min="1" max="1" width="34.109375" customWidth="1"/>
    <col min="2" max="2" width="8" customWidth="1"/>
    <col min="4" max="4" width="25.44140625" customWidth="1"/>
    <col min="6" max="6" width="25.33203125" customWidth="1"/>
    <col min="7" max="8" width="0" hidden="1" customWidth="1"/>
    <col min="10" max="10" width="23.44140625" customWidth="1"/>
  </cols>
  <sheetData>
    <row r="2" spans="1:10" ht="15" thickBot="1">
      <c r="A2" s="48"/>
      <c r="B2" s="48"/>
      <c r="C2" s="48"/>
      <c r="D2" s="48"/>
      <c r="E2" s="48"/>
      <c r="F2" s="48"/>
      <c r="G2" s="48"/>
      <c r="H2" s="48"/>
      <c r="I2" s="48"/>
      <c r="J2" s="48"/>
    </row>
    <row r="3" spans="1:10" ht="33" customHeight="1" thickBot="1">
      <c r="A3" s="321" t="s">
        <v>70</v>
      </c>
      <c r="B3" s="322"/>
      <c r="C3" s="318">
        <v>1</v>
      </c>
      <c r="D3" s="319"/>
      <c r="E3" s="318">
        <v>2</v>
      </c>
      <c r="F3" s="319"/>
      <c r="G3" s="318"/>
      <c r="H3" s="320"/>
      <c r="I3" s="318">
        <v>3</v>
      </c>
      <c r="J3" s="319"/>
    </row>
    <row r="4" spans="1:10" ht="33" customHeight="1">
      <c r="A4" s="316" t="s">
        <v>29</v>
      </c>
      <c r="B4" s="317"/>
      <c r="C4" s="323">
        <f>'תנאי-סף'!D3</f>
        <v>0</v>
      </c>
      <c r="D4" s="324"/>
      <c r="E4" s="323">
        <f>'תנאי-סף'!E3</f>
        <v>0</v>
      </c>
      <c r="F4" s="324"/>
      <c r="G4" s="323"/>
      <c r="H4" s="325"/>
      <c r="I4" s="323">
        <f>'תנאי-סף'!F3</f>
        <v>0</v>
      </c>
      <c r="J4" s="324"/>
    </row>
    <row r="5" spans="1:10" ht="32.25" customHeight="1">
      <c r="A5" s="311" t="s">
        <v>36</v>
      </c>
      <c r="B5" s="312"/>
      <c r="C5" s="313"/>
      <c r="D5" s="314"/>
      <c r="E5" s="313"/>
      <c r="F5" s="314"/>
      <c r="G5" s="315"/>
      <c r="H5" s="306"/>
      <c r="I5" s="313"/>
      <c r="J5" s="314"/>
    </row>
    <row r="6" spans="1:10" ht="31.5" customHeight="1">
      <c r="A6" s="311" t="s">
        <v>48</v>
      </c>
      <c r="B6" s="312"/>
      <c r="C6" s="313"/>
      <c r="D6" s="314"/>
      <c r="E6" s="313"/>
      <c r="F6" s="314"/>
      <c r="G6" s="315"/>
      <c r="H6" s="306"/>
      <c r="I6" s="313"/>
      <c r="J6" s="314"/>
    </row>
    <row r="7" spans="1:10" ht="31.5" customHeight="1">
      <c r="A7" s="311" t="s">
        <v>133</v>
      </c>
      <c r="B7" s="312"/>
      <c r="C7" s="304"/>
      <c r="D7" s="305"/>
      <c r="E7" s="304"/>
      <c r="F7" s="305"/>
      <c r="G7" s="306"/>
      <c r="H7" s="307"/>
      <c r="I7" s="304"/>
      <c r="J7" s="305"/>
    </row>
    <row r="8" spans="1:10" ht="31.5" customHeight="1" thickBot="1">
      <c r="A8" s="82" t="s">
        <v>67</v>
      </c>
      <c r="B8" s="154" t="s">
        <v>63</v>
      </c>
      <c r="C8" s="83" t="s">
        <v>66</v>
      </c>
      <c r="D8" s="84" t="s">
        <v>65</v>
      </c>
      <c r="E8" s="83" t="s">
        <v>66</v>
      </c>
      <c r="F8" s="84" t="s">
        <v>65</v>
      </c>
      <c r="G8" s="83" t="s">
        <v>66</v>
      </c>
      <c r="H8" s="154" t="s">
        <v>65</v>
      </c>
      <c r="I8" s="83" t="s">
        <v>66</v>
      </c>
      <c r="J8" s="84" t="s">
        <v>65</v>
      </c>
    </row>
    <row r="9" spans="1:10" ht="31.2">
      <c r="A9" s="52" t="s">
        <v>138</v>
      </c>
      <c r="B9" s="53">
        <v>0.3</v>
      </c>
      <c r="C9" s="51"/>
      <c r="D9" s="60"/>
      <c r="E9" s="51"/>
      <c r="F9" s="60"/>
      <c r="G9" s="59"/>
      <c r="H9" s="50"/>
      <c r="I9" s="51"/>
      <c r="J9" s="60"/>
    </row>
    <row r="10" spans="1:10" ht="62.4">
      <c r="A10" s="54" t="s">
        <v>139</v>
      </c>
      <c r="B10" s="49">
        <v>0.2</v>
      </c>
      <c r="C10" s="51"/>
      <c r="D10" s="60"/>
      <c r="E10" s="51"/>
      <c r="F10" s="60"/>
      <c r="G10" s="59"/>
      <c r="H10" s="50"/>
      <c r="I10" s="51"/>
      <c r="J10" s="60"/>
    </row>
    <row r="11" spans="1:10" ht="78">
      <c r="A11" s="85" t="s">
        <v>140</v>
      </c>
      <c r="B11" s="86">
        <v>0.15</v>
      </c>
      <c r="C11" s="51"/>
      <c r="D11" s="60"/>
      <c r="E11" s="51"/>
      <c r="F11" s="60"/>
      <c r="G11" s="59"/>
      <c r="H11" s="50"/>
      <c r="I11" s="51"/>
      <c r="J11" s="60"/>
    </row>
    <row r="12" spans="1:10" ht="46.8">
      <c r="A12" s="85" t="s">
        <v>141</v>
      </c>
      <c r="B12" s="86">
        <v>0.1</v>
      </c>
      <c r="C12" s="51"/>
      <c r="D12" s="60"/>
      <c r="E12" s="51"/>
      <c r="F12" s="60"/>
      <c r="G12" s="59"/>
      <c r="H12" s="50"/>
      <c r="I12" s="51"/>
      <c r="J12" s="60"/>
    </row>
    <row r="13" spans="1:10" ht="47.4" thickBot="1">
      <c r="A13" s="55" t="s">
        <v>142</v>
      </c>
      <c r="B13" s="56">
        <v>0.1</v>
      </c>
      <c r="C13" s="51"/>
      <c r="D13" s="60"/>
      <c r="E13" s="51"/>
      <c r="F13" s="60"/>
      <c r="G13" s="59"/>
      <c r="H13" s="50"/>
      <c r="I13" s="51"/>
      <c r="J13" s="60"/>
    </row>
    <row r="14" spans="1:10" ht="31.8" thickBot="1">
      <c r="A14" s="63" t="s">
        <v>183</v>
      </c>
      <c r="B14" s="64">
        <v>0.1</v>
      </c>
      <c r="C14" s="51"/>
      <c r="D14" s="213"/>
      <c r="E14" s="214"/>
      <c r="F14" s="213"/>
      <c r="G14" s="215"/>
      <c r="H14" s="216"/>
      <c r="I14" s="214"/>
      <c r="J14" s="213"/>
    </row>
    <row r="15" spans="1:10" ht="31.8" thickBot="1">
      <c r="A15" s="63" t="s">
        <v>143</v>
      </c>
      <c r="B15" s="64">
        <v>0.05</v>
      </c>
      <c r="C15" s="51"/>
      <c r="D15" s="65"/>
      <c r="E15" s="58"/>
      <c r="F15" s="65"/>
      <c r="G15" s="66"/>
      <c r="H15" s="57"/>
      <c r="I15" s="58"/>
      <c r="J15" s="65"/>
    </row>
    <row r="16" spans="1:10" ht="16.2" thickBot="1">
      <c r="A16" s="61" t="s">
        <v>58</v>
      </c>
      <c r="B16" s="62">
        <f>SUM(B9:B15)</f>
        <v>1</v>
      </c>
      <c r="C16" s="308">
        <f>SUMPRODUCT($B$9:$B$15,C$9:C$15)*10</f>
        <v>0</v>
      </c>
      <c r="D16" s="309"/>
      <c r="E16" s="308">
        <f>SUMPRODUCT($B$9:$B$15,E$9:E$15)*10</f>
        <v>0</v>
      </c>
      <c r="F16" s="309"/>
      <c r="G16" s="308">
        <f>SUMPRODUCT($B$9:$B$15,G$9:G$15)*10</f>
        <v>0</v>
      </c>
      <c r="H16" s="310"/>
      <c r="I16" s="308">
        <f>SUMPRODUCT($B$9:$B$15,I$9:I$15)*10</f>
        <v>0</v>
      </c>
      <c r="J16" s="309"/>
    </row>
    <row r="18" spans="1:1" ht="15.6">
      <c r="A18" s="68" t="s">
        <v>69</v>
      </c>
    </row>
  </sheetData>
  <sheetProtection password="E3B6" sheet="1" objects="1" scenarios="1"/>
  <mergeCells count="29">
    <mergeCell ref="A4:B4"/>
    <mergeCell ref="C3:D3"/>
    <mergeCell ref="E3:F3"/>
    <mergeCell ref="G3:H3"/>
    <mergeCell ref="I3:J3"/>
    <mergeCell ref="A3:B3"/>
    <mergeCell ref="C4:D4"/>
    <mergeCell ref="E4:F4"/>
    <mergeCell ref="G4:H4"/>
    <mergeCell ref="I4:J4"/>
    <mergeCell ref="E6:F6"/>
    <mergeCell ref="G6:H6"/>
    <mergeCell ref="I5:J5"/>
    <mergeCell ref="E5:F5"/>
    <mergeCell ref="G5:H5"/>
    <mergeCell ref="I6:J6"/>
    <mergeCell ref="C16:D16"/>
    <mergeCell ref="A5:B5"/>
    <mergeCell ref="A6:B6"/>
    <mergeCell ref="C5:D5"/>
    <mergeCell ref="C6:D6"/>
    <mergeCell ref="A7:B7"/>
    <mergeCell ref="C7:D7"/>
    <mergeCell ref="E7:F7"/>
    <mergeCell ref="G7:H7"/>
    <mergeCell ref="I7:J7"/>
    <mergeCell ref="I16:J16"/>
    <mergeCell ref="G16:H16"/>
    <mergeCell ref="E16:F16"/>
  </mergeCells>
  <dataValidations count="1">
    <dataValidation type="whole" allowBlank="1" showInputMessage="1" showErrorMessage="1" sqref="C19:C22 I19:I22 E19:E22 E9:E15 I9:I15 C9:C15">
      <formula1>1</formula1>
      <formula2>10</formula2>
    </dataValidation>
  </dataValidation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20"/>
  <sheetViews>
    <sheetView rightToLeft="1" topLeftCell="E1" workbookViewId="0">
      <selection activeCell="D3" sqref="E4"/>
    </sheetView>
  </sheetViews>
  <sheetFormatPr defaultRowHeight="14.4"/>
  <cols>
    <col min="1" max="1" width="9" style="90"/>
    <col min="2" max="2" width="20.33203125" style="90" customWidth="1"/>
    <col min="3" max="3" width="7.44140625" style="90" customWidth="1"/>
    <col min="4" max="4" width="37.44140625" style="90" customWidth="1"/>
    <col min="5" max="6" width="9" style="90"/>
    <col min="7" max="7" width="9.109375" style="90" customWidth="1"/>
    <col min="8" max="8" width="15.21875" customWidth="1"/>
    <col min="9" max="9" width="15" customWidth="1"/>
    <col min="10" max="10" width="6.88671875" customWidth="1"/>
    <col min="11" max="11" width="10.109375" customWidth="1"/>
    <col min="12" max="12" width="14" customWidth="1"/>
    <col min="13" max="13" width="13.77734375" customWidth="1"/>
    <col min="15" max="15" width="10.33203125" customWidth="1"/>
    <col min="16" max="16" width="13.109375" customWidth="1"/>
    <col min="17" max="17" width="12.33203125" customWidth="1"/>
  </cols>
  <sheetData>
    <row r="2" spans="2:17" ht="15" thickBot="1"/>
    <row r="3" spans="2:17" ht="16.2" thickBot="1">
      <c r="B3" s="91"/>
      <c r="C3" s="92"/>
      <c r="D3" s="92"/>
      <c r="E3" s="92"/>
      <c r="F3" s="92"/>
      <c r="G3" s="326" t="s">
        <v>164</v>
      </c>
      <c r="H3" s="327"/>
      <c r="I3" s="328"/>
      <c r="J3" s="7"/>
      <c r="K3" s="326" t="s">
        <v>204</v>
      </c>
      <c r="L3" s="327"/>
      <c r="M3" s="328"/>
      <c r="N3" s="7"/>
      <c r="O3" s="326" t="s">
        <v>47</v>
      </c>
      <c r="P3" s="327"/>
      <c r="Q3" s="328"/>
    </row>
    <row r="4" spans="2:17" ht="16.2" thickBot="1">
      <c r="B4" s="91"/>
      <c r="C4" s="92"/>
      <c r="D4" s="92"/>
      <c r="E4" s="92"/>
      <c r="F4" s="92"/>
      <c r="G4" s="334">
        <f>'תנאי-סף'!D3</f>
        <v>0</v>
      </c>
      <c r="H4" s="335"/>
      <c r="I4" s="336"/>
      <c r="J4" s="95"/>
      <c r="K4" s="334">
        <f>'תנאי-סף'!E3</f>
        <v>0</v>
      </c>
      <c r="L4" s="335"/>
      <c r="M4" s="336"/>
      <c r="N4" s="95"/>
      <c r="O4" s="334">
        <f>'תנאי-סף'!F3</f>
        <v>0</v>
      </c>
      <c r="P4" s="335"/>
      <c r="Q4" s="336"/>
    </row>
    <row r="5" spans="2:17" ht="171.6">
      <c r="B5" s="145" t="s">
        <v>14</v>
      </c>
      <c r="C5" s="146" t="s">
        <v>68</v>
      </c>
      <c r="D5" s="146" t="s">
        <v>156</v>
      </c>
      <c r="E5" s="146" t="s">
        <v>71</v>
      </c>
      <c r="F5" s="147" t="s">
        <v>201</v>
      </c>
      <c r="G5" s="159" t="s">
        <v>162</v>
      </c>
      <c r="H5" s="94" t="s">
        <v>202</v>
      </c>
      <c r="I5" s="94" t="s">
        <v>163</v>
      </c>
      <c r="J5" s="95"/>
      <c r="K5" s="93" t="s">
        <v>162</v>
      </c>
      <c r="L5" s="94" t="s">
        <v>202</v>
      </c>
      <c r="M5" s="94" t="s">
        <v>163</v>
      </c>
      <c r="N5" s="95"/>
      <c r="O5" s="93" t="s">
        <v>162</v>
      </c>
      <c r="P5" s="94" t="s">
        <v>202</v>
      </c>
      <c r="Q5" s="96" t="s">
        <v>163</v>
      </c>
    </row>
    <row r="6" spans="2:17" ht="46.8">
      <c r="B6" s="133" t="s">
        <v>157</v>
      </c>
      <c r="C6" s="134">
        <v>1</v>
      </c>
      <c r="D6" s="135" t="s">
        <v>158</v>
      </c>
      <c r="E6" s="136">
        <v>1</v>
      </c>
      <c r="F6" s="148">
        <v>1</v>
      </c>
      <c r="G6" s="144"/>
      <c r="H6" s="97">
        <f>G6*$F6</f>
        <v>0</v>
      </c>
      <c r="I6" s="97">
        <f>H6*'מחיר וסיכום'!$A$3</f>
        <v>0</v>
      </c>
      <c r="J6" s="95"/>
      <c r="K6" s="97"/>
      <c r="L6" s="97">
        <f>K6*$F6</f>
        <v>0</v>
      </c>
      <c r="M6" s="97">
        <f>L6*'מחיר וסיכום'!$A$3</f>
        <v>0</v>
      </c>
      <c r="N6" s="95"/>
      <c r="O6" s="97"/>
      <c r="P6" s="97">
        <f>O6*$F6</f>
        <v>0</v>
      </c>
      <c r="Q6" s="98">
        <f>P6*'מחיר וסיכום'!$A$3</f>
        <v>0</v>
      </c>
    </row>
    <row r="7" spans="2:17" ht="28.5" customHeight="1">
      <c r="B7" s="137" t="s">
        <v>184</v>
      </c>
      <c r="C7" s="134">
        <v>2</v>
      </c>
      <c r="D7" s="135" t="s">
        <v>185</v>
      </c>
      <c r="E7" s="136">
        <v>1</v>
      </c>
      <c r="F7" s="149">
        <v>2040</v>
      </c>
      <c r="G7" s="144"/>
      <c r="H7" s="97">
        <f t="shared" ref="H7:H19" si="0">G7*$F7</f>
        <v>0</v>
      </c>
      <c r="I7" s="97">
        <f>H7*'מחיר וסיכום'!$A$3</f>
        <v>0</v>
      </c>
      <c r="J7" s="95"/>
      <c r="K7" s="97"/>
      <c r="L7" s="97">
        <f t="shared" ref="L7:L19" si="1">K7*$F7</f>
        <v>0</v>
      </c>
      <c r="M7" s="97">
        <f>L7*'מחיר וסיכום'!$A$3</f>
        <v>0</v>
      </c>
      <c r="N7" s="95"/>
      <c r="O7" s="97"/>
      <c r="P7" s="97">
        <f t="shared" ref="P7:P19" si="2">O7*$F7</f>
        <v>0</v>
      </c>
      <c r="Q7" s="98">
        <f>P7*'מחיר וסיכום'!$A$3</f>
        <v>0</v>
      </c>
    </row>
    <row r="8" spans="2:17" ht="48.75" customHeight="1">
      <c r="B8" s="137" t="s">
        <v>178</v>
      </c>
      <c r="C8" s="134">
        <v>3</v>
      </c>
      <c r="D8" s="135" t="s">
        <v>179</v>
      </c>
      <c r="E8" s="136">
        <v>1</v>
      </c>
      <c r="F8" s="148">
        <v>60</v>
      </c>
      <c r="G8" s="144"/>
      <c r="H8" s="97">
        <f t="shared" ref="H8:H9" si="3">G8*$F8</f>
        <v>0</v>
      </c>
      <c r="I8" s="97">
        <f>H8*'מחיר וסיכום'!$A$3</f>
        <v>0</v>
      </c>
      <c r="J8" s="95"/>
      <c r="K8" s="97"/>
      <c r="L8" s="97">
        <f t="shared" ref="L8:L9" si="4">K8*$F8</f>
        <v>0</v>
      </c>
      <c r="M8" s="97">
        <f>L8*'מחיר וסיכום'!$A$3</f>
        <v>0</v>
      </c>
      <c r="N8" s="95"/>
      <c r="O8" s="97"/>
      <c r="P8" s="97">
        <f t="shared" ref="P8:P9" si="5">O8*$F8</f>
        <v>0</v>
      </c>
      <c r="Q8" s="98">
        <f>P8*'מחיר וסיכום'!$A$3</f>
        <v>0</v>
      </c>
    </row>
    <row r="9" spans="2:17" ht="14.25" customHeight="1">
      <c r="B9" s="331" t="s">
        <v>180</v>
      </c>
      <c r="C9" s="134">
        <v>4</v>
      </c>
      <c r="D9" s="135" t="s">
        <v>159</v>
      </c>
      <c r="E9" s="136">
        <v>1</v>
      </c>
      <c r="F9" s="148">
        <v>10</v>
      </c>
      <c r="G9" s="144"/>
      <c r="H9" s="97">
        <f t="shared" si="3"/>
        <v>0</v>
      </c>
      <c r="I9" s="97">
        <f>H9*'מחיר וסיכום'!$A$3</f>
        <v>0</v>
      </c>
      <c r="J9" s="95"/>
      <c r="K9" s="97"/>
      <c r="L9" s="97">
        <f t="shared" si="4"/>
        <v>0</v>
      </c>
      <c r="M9" s="97">
        <f>L9*'מחיר וסיכום'!$A$3</f>
        <v>0</v>
      </c>
      <c r="N9" s="95"/>
      <c r="O9" s="97"/>
      <c r="P9" s="97">
        <f t="shared" si="5"/>
        <v>0</v>
      </c>
      <c r="Q9" s="98">
        <f>P9*'מחיר וסיכום'!$A$3</f>
        <v>0</v>
      </c>
    </row>
    <row r="10" spans="2:17" ht="15.6">
      <c r="B10" s="332"/>
      <c r="C10" s="134">
        <v>5</v>
      </c>
      <c r="D10" s="135" t="s">
        <v>160</v>
      </c>
      <c r="E10" s="136">
        <v>1</v>
      </c>
      <c r="F10" s="148">
        <v>6</v>
      </c>
      <c r="G10" s="144"/>
      <c r="H10" s="97">
        <f t="shared" si="0"/>
        <v>0</v>
      </c>
      <c r="I10" s="97">
        <f>H10*'מחיר וסיכום'!$A$3</f>
        <v>0</v>
      </c>
      <c r="J10" s="95"/>
      <c r="K10" s="97"/>
      <c r="L10" s="97">
        <f t="shared" si="1"/>
        <v>0</v>
      </c>
      <c r="M10" s="97">
        <f>L10*'מחיר וסיכום'!$A$3</f>
        <v>0</v>
      </c>
      <c r="N10" s="95"/>
      <c r="O10" s="97"/>
      <c r="P10" s="97">
        <f t="shared" si="2"/>
        <v>0</v>
      </c>
      <c r="Q10" s="98">
        <f>P10*'מחיר וסיכום'!$A$3</f>
        <v>0</v>
      </c>
    </row>
    <row r="11" spans="2:17" ht="15.6">
      <c r="B11" s="332"/>
      <c r="C11" s="134">
        <v>6</v>
      </c>
      <c r="D11" s="135" t="s">
        <v>161</v>
      </c>
      <c r="E11" s="136">
        <v>1</v>
      </c>
      <c r="F11" s="148">
        <v>3</v>
      </c>
      <c r="G11" s="144"/>
      <c r="H11" s="97">
        <f t="shared" si="0"/>
        <v>0</v>
      </c>
      <c r="I11" s="97">
        <f>H11*'מחיר וסיכום'!$A$3</f>
        <v>0</v>
      </c>
      <c r="J11" s="95"/>
      <c r="K11" s="97"/>
      <c r="L11" s="97">
        <f t="shared" si="1"/>
        <v>0</v>
      </c>
      <c r="M11" s="97">
        <f>L11*'מחיר וסיכום'!$A$3</f>
        <v>0</v>
      </c>
      <c r="N11" s="95"/>
      <c r="O11" s="97"/>
      <c r="P11" s="97">
        <f t="shared" si="2"/>
        <v>0</v>
      </c>
      <c r="Q11" s="98">
        <f>P11*'מחיר וסיכום'!$A$3</f>
        <v>0</v>
      </c>
    </row>
    <row r="12" spans="2:17" ht="62.4">
      <c r="B12" s="332"/>
      <c r="C12" s="134">
        <v>7</v>
      </c>
      <c r="D12" s="135" t="s">
        <v>186</v>
      </c>
      <c r="E12" s="136">
        <v>1</v>
      </c>
      <c r="F12" s="148">
        <v>400</v>
      </c>
      <c r="G12" s="144"/>
      <c r="H12" s="97">
        <f t="shared" si="0"/>
        <v>0</v>
      </c>
      <c r="I12" s="97">
        <f>H12*'מחיר וסיכום'!$A$3</f>
        <v>0</v>
      </c>
      <c r="J12" s="95"/>
      <c r="K12" s="97"/>
      <c r="L12" s="97">
        <f t="shared" si="1"/>
        <v>0</v>
      </c>
      <c r="M12" s="97">
        <f>L12*'מחיר וסיכום'!$A$3</f>
        <v>0</v>
      </c>
      <c r="N12" s="95"/>
      <c r="O12" s="97"/>
      <c r="P12" s="97">
        <f t="shared" si="2"/>
        <v>0</v>
      </c>
      <c r="Q12" s="98">
        <f>P12*'מחיר וסיכום'!$A$3</f>
        <v>0</v>
      </c>
    </row>
    <row r="13" spans="2:17" ht="62.4">
      <c r="B13" s="332"/>
      <c r="C13" s="134">
        <v>8</v>
      </c>
      <c r="D13" s="135" t="s">
        <v>187</v>
      </c>
      <c r="E13" s="136">
        <v>1</v>
      </c>
      <c r="F13" s="148">
        <v>400</v>
      </c>
      <c r="G13" s="144"/>
      <c r="H13" s="97">
        <f t="shared" si="0"/>
        <v>0</v>
      </c>
      <c r="I13" s="97">
        <f>H13*'מחיר וסיכום'!$A$3</f>
        <v>0</v>
      </c>
      <c r="J13" s="95"/>
      <c r="K13" s="97"/>
      <c r="L13" s="97">
        <f t="shared" si="1"/>
        <v>0</v>
      </c>
      <c r="M13" s="97">
        <f>L13*'מחיר וסיכום'!$A$3</f>
        <v>0</v>
      </c>
      <c r="N13" s="95"/>
      <c r="O13" s="97"/>
      <c r="P13" s="97">
        <f t="shared" si="2"/>
        <v>0</v>
      </c>
      <c r="Q13" s="98">
        <f>P13*'מחיר וסיכום'!$A$3</f>
        <v>0</v>
      </c>
    </row>
    <row r="14" spans="2:17" ht="62.4">
      <c r="B14" s="332"/>
      <c r="C14" s="134">
        <v>9</v>
      </c>
      <c r="D14" s="135" t="s">
        <v>188</v>
      </c>
      <c r="E14" s="136">
        <v>1</v>
      </c>
      <c r="F14" s="149">
        <v>400</v>
      </c>
      <c r="G14" s="144"/>
      <c r="H14" s="97">
        <f t="shared" si="0"/>
        <v>0</v>
      </c>
      <c r="I14" s="97">
        <f>H14*'מחיר וסיכום'!$A$3</f>
        <v>0</v>
      </c>
      <c r="J14" s="95"/>
      <c r="K14" s="97"/>
      <c r="L14" s="97">
        <f t="shared" si="1"/>
        <v>0</v>
      </c>
      <c r="M14" s="97">
        <f>L14*'מחיר וסיכום'!$A$3</f>
        <v>0</v>
      </c>
      <c r="N14" s="95"/>
      <c r="O14" s="97"/>
      <c r="P14" s="97">
        <f t="shared" si="2"/>
        <v>0</v>
      </c>
      <c r="Q14" s="98">
        <f>P14*'מחיר וסיכום'!$A$3</f>
        <v>0</v>
      </c>
    </row>
    <row r="15" spans="2:17" ht="31.2">
      <c r="B15" s="332"/>
      <c r="C15" s="134">
        <v>10</v>
      </c>
      <c r="D15" s="135" t="s">
        <v>189</v>
      </c>
      <c r="E15" s="136">
        <v>1</v>
      </c>
      <c r="F15" s="148">
        <v>300</v>
      </c>
      <c r="G15" s="144"/>
      <c r="H15" s="97">
        <f t="shared" si="0"/>
        <v>0</v>
      </c>
      <c r="I15" s="97">
        <f>H15*'מחיר וסיכום'!$A$3</f>
        <v>0</v>
      </c>
      <c r="J15" s="95"/>
      <c r="K15" s="97"/>
      <c r="L15" s="97">
        <f t="shared" si="1"/>
        <v>0</v>
      </c>
      <c r="M15" s="97">
        <f>L15*'מחיר וסיכום'!$A$3</f>
        <v>0</v>
      </c>
      <c r="N15" s="95"/>
      <c r="O15" s="97"/>
      <c r="P15" s="97">
        <f t="shared" si="2"/>
        <v>0</v>
      </c>
      <c r="Q15" s="98">
        <f>P15*'מחיר וסיכום'!$A$3</f>
        <v>0</v>
      </c>
    </row>
    <row r="16" spans="2:17" ht="31.2">
      <c r="B16" s="332"/>
      <c r="C16" s="134">
        <v>11</v>
      </c>
      <c r="D16" s="135" t="s">
        <v>190</v>
      </c>
      <c r="E16" s="136">
        <v>1</v>
      </c>
      <c r="F16" s="149">
        <v>1000</v>
      </c>
      <c r="G16" s="144"/>
      <c r="H16" s="97">
        <f t="shared" si="0"/>
        <v>0</v>
      </c>
      <c r="I16" s="97">
        <f>H16*'מחיר וסיכום'!$A$3</f>
        <v>0</v>
      </c>
      <c r="J16" s="95"/>
      <c r="K16" s="97"/>
      <c r="L16" s="97">
        <f t="shared" si="1"/>
        <v>0</v>
      </c>
      <c r="M16" s="97">
        <f>L16*'מחיר וסיכום'!$A$3</f>
        <v>0</v>
      </c>
      <c r="N16" s="95"/>
      <c r="O16" s="97"/>
      <c r="P16" s="97">
        <f t="shared" si="2"/>
        <v>0</v>
      </c>
      <c r="Q16" s="98">
        <f>P16*'מחיר וסיכום'!$A$3</f>
        <v>0</v>
      </c>
    </row>
    <row r="17" spans="2:17" ht="31.2">
      <c r="B17" s="332"/>
      <c r="C17" s="134">
        <v>12</v>
      </c>
      <c r="D17" s="135" t="s">
        <v>191</v>
      </c>
      <c r="E17" s="136">
        <v>1</v>
      </c>
      <c r="F17" s="149">
        <v>500</v>
      </c>
      <c r="G17" s="144"/>
      <c r="H17" s="97">
        <f t="shared" si="0"/>
        <v>0</v>
      </c>
      <c r="I17" s="97">
        <f>H17*'מחיר וסיכום'!$A$3</f>
        <v>0</v>
      </c>
      <c r="J17" s="95"/>
      <c r="K17" s="97"/>
      <c r="L17" s="97">
        <f t="shared" si="1"/>
        <v>0</v>
      </c>
      <c r="M17" s="97">
        <f>L17*'מחיר וסיכום'!$A$3</f>
        <v>0</v>
      </c>
      <c r="N17" s="95"/>
      <c r="O17" s="97"/>
      <c r="P17" s="97">
        <f t="shared" si="2"/>
        <v>0</v>
      </c>
      <c r="Q17" s="98">
        <f>P17*'מחיר וסיכום'!$A$3</f>
        <v>0</v>
      </c>
    </row>
    <row r="18" spans="2:17" ht="93.6">
      <c r="B18" s="332"/>
      <c r="C18" s="134">
        <v>13</v>
      </c>
      <c r="D18" s="135" t="s">
        <v>192</v>
      </c>
      <c r="E18" s="136">
        <v>1</v>
      </c>
      <c r="F18" s="149">
        <v>10400</v>
      </c>
      <c r="G18" s="144"/>
      <c r="H18" s="97">
        <f t="shared" si="0"/>
        <v>0</v>
      </c>
      <c r="I18" s="97">
        <f>H18*'מחיר וסיכום'!$A$3</f>
        <v>0</v>
      </c>
      <c r="J18" s="95"/>
      <c r="K18" s="97"/>
      <c r="L18" s="97">
        <f t="shared" si="1"/>
        <v>0</v>
      </c>
      <c r="M18" s="97">
        <f>L18*'מחיר וסיכום'!$A$3</f>
        <v>0</v>
      </c>
      <c r="N18" s="95"/>
      <c r="O18" s="97"/>
      <c r="P18" s="97">
        <f t="shared" si="2"/>
        <v>0</v>
      </c>
      <c r="Q18" s="98">
        <f>P18*'מחיר וסיכום'!$A$3</f>
        <v>0</v>
      </c>
    </row>
    <row r="19" spans="2:17" ht="47.4" thickBot="1">
      <c r="B19" s="333"/>
      <c r="C19" s="150">
        <v>14</v>
      </c>
      <c r="D19" s="151" t="s">
        <v>158</v>
      </c>
      <c r="E19" s="152">
        <v>1</v>
      </c>
      <c r="F19" s="153">
        <v>1</v>
      </c>
      <c r="G19" s="144"/>
      <c r="H19" s="138">
        <f t="shared" si="0"/>
        <v>0</v>
      </c>
      <c r="I19" s="138">
        <f>H19*'מחיר וסיכום'!$A$3</f>
        <v>0</v>
      </c>
      <c r="J19" s="95"/>
      <c r="K19" s="97"/>
      <c r="L19" s="138">
        <f t="shared" si="1"/>
        <v>0</v>
      </c>
      <c r="M19" s="138">
        <f>L19*'מחיר וסיכום'!$A$3</f>
        <v>0</v>
      </c>
      <c r="N19" s="95"/>
      <c r="O19" s="97"/>
      <c r="P19" s="138">
        <f t="shared" si="2"/>
        <v>0</v>
      </c>
      <c r="Q19" s="139">
        <f>P19*'מחיר וסיכום'!$A$3</f>
        <v>0</v>
      </c>
    </row>
    <row r="20" spans="2:17" ht="33.75" customHeight="1" thickBot="1">
      <c r="B20" s="329" t="s">
        <v>165</v>
      </c>
      <c r="C20" s="330"/>
      <c r="D20" s="330"/>
      <c r="E20" s="330"/>
      <c r="F20" s="330"/>
      <c r="G20" s="140"/>
      <c r="H20" s="141">
        <f>SUM(H6:H19)</f>
        <v>0</v>
      </c>
      <c r="I20" s="141">
        <f>SUM(I6:I19)</f>
        <v>0</v>
      </c>
      <c r="J20" s="142"/>
      <c r="K20" s="140"/>
      <c r="L20" s="141">
        <f>SUM(L6:L19)</f>
        <v>0</v>
      </c>
      <c r="M20" s="141">
        <f>SUM(M6:M19)</f>
        <v>0</v>
      </c>
      <c r="N20" s="142"/>
      <c r="O20" s="140"/>
      <c r="P20" s="141">
        <f t="shared" ref="P20:Q20" si="6">SUM(P6:P19)</f>
        <v>0</v>
      </c>
      <c r="Q20" s="143">
        <f t="shared" si="6"/>
        <v>0</v>
      </c>
    </row>
  </sheetData>
  <sheetProtection password="E3B6" sheet="1" objects="1" scenarios="1"/>
  <mergeCells count="8">
    <mergeCell ref="G3:I3"/>
    <mergeCell ref="K3:M3"/>
    <mergeCell ref="O3:Q3"/>
    <mergeCell ref="B20:F20"/>
    <mergeCell ref="B9:B19"/>
    <mergeCell ref="G4:I4"/>
    <mergeCell ref="K4:M4"/>
    <mergeCell ref="O4:Q4"/>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9"/>
  <sheetViews>
    <sheetView rightToLeft="1" zoomScaleNormal="100" workbookViewId="0">
      <selection activeCell="D3" sqref="E4"/>
    </sheetView>
  </sheetViews>
  <sheetFormatPr defaultColWidth="9" defaultRowHeight="14.4"/>
  <cols>
    <col min="1" max="1" width="9" style="4" customWidth="1"/>
    <col min="2" max="2" width="19.109375" style="4" customWidth="1"/>
    <col min="3" max="3" width="21.77734375" style="4" customWidth="1"/>
    <col min="4" max="4" width="14.109375" style="4" bestFit="1" customWidth="1"/>
    <col min="5" max="5" width="11.77734375" style="4" customWidth="1"/>
    <col min="6" max="6" width="12.77734375" style="4" customWidth="1"/>
    <col min="7" max="7" width="14" style="4" customWidth="1"/>
    <col min="8" max="8" width="12.44140625" style="4" bestFit="1" customWidth="1"/>
    <col min="9" max="9" width="14.44140625" style="4" bestFit="1" customWidth="1"/>
    <col min="10" max="10" width="13" style="4" customWidth="1"/>
    <col min="11" max="11" width="13.44140625" style="4" bestFit="1" customWidth="1"/>
    <col min="12" max="12" width="11.88671875" style="4" customWidth="1"/>
    <col min="13" max="13" width="13.33203125" style="4" customWidth="1"/>
    <col min="14" max="16384" width="9" style="4"/>
  </cols>
  <sheetData>
    <row r="2" spans="1:14">
      <c r="A2" s="4" t="s">
        <v>203</v>
      </c>
    </row>
    <row r="3" spans="1:14">
      <c r="A3" s="4">
        <v>1.17</v>
      </c>
    </row>
    <row r="4" spans="1:14" ht="15" thickBot="1">
      <c r="I4"/>
      <c r="J4"/>
      <c r="K4"/>
      <c r="L4"/>
      <c r="M4"/>
      <c r="N4"/>
    </row>
    <row r="5" spans="1:14" ht="15.6">
      <c r="B5" s="35"/>
      <c r="C5" s="337" t="s">
        <v>12</v>
      </c>
      <c r="D5" s="36">
        <v>1</v>
      </c>
      <c r="E5" s="37">
        <v>2</v>
      </c>
      <c r="F5" s="37">
        <v>3</v>
      </c>
      <c r="N5"/>
    </row>
    <row r="6" spans="1:14" ht="44.25" customHeight="1">
      <c r="B6" s="35"/>
      <c r="C6" s="338"/>
      <c r="D6" s="38">
        <f>'תנאי-סף'!D3</f>
        <v>0</v>
      </c>
      <c r="E6" s="38">
        <f>'תנאי-סף'!E3</f>
        <v>0</v>
      </c>
      <c r="F6" s="38">
        <f>'תנאי-סף'!F3</f>
        <v>0</v>
      </c>
      <c r="N6"/>
    </row>
    <row r="7" spans="1:14" ht="18.75" customHeight="1">
      <c r="B7" s="35"/>
      <c r="C7" s="39" t="s">
        <v>59</v>
      </c>
      <c r="D7" s="89">
        <f>מחירים!I20</f>
        <v>0</v>
      </c>
      <c r="E7" s="72">
        <f>מחירים!M20</f>
        <v>0</v>
      </c>
      <c r="F7" s="72">
        <f>מחירים!Q20</f>
        <v>0</v>
      </c>
      <c r="N7"/>
    </row>
    <row r="8" spans="1:14" ht="18.75" customHeight="1">
      <c r="B8" s="35"/>
      <c r="C8" s="40" t="s">
        <v>60</v>
      </c>
      <c r="D8" s="71">
        <f>D7*$A$3</f>
        <v>0</v>
      </c>
      <c r="E8" s="71">
        <f t="shared" ref="E8:F8" si="0">E7*$A$3</f>
        <v>0</v>
      </c>
      <c r="F8" s="71">
        <f t="shared" si="0"/>
        <v>0</v>
      </c>
      <c r="N8"/>
    </row>
    <row r="9" spans="1:14" ht="18.75" customHeight="1" thickBot="1">
      <c r="B9" s="80"/>
      <c r="C9" s="41" t="s">
        <v>8</v>
      </c>
      <c r="D9" s="70">
        <f>IFERROR(MIN($D$8,$F$8)/D8*100,0)</f>
        <v>0</v>
      </c>
      <c r="E9" s="70">
        <f t="shared" ref="E9:F9" si="1">IFERROR(MIN($D$8,$F$8)/E8*100,0)</f>
        <v>0</v>
      </c>
      <c r="F9" s="70">
        <f t="shared" si="1"/>
        <v>0</v>
      </c>
      <c r="N9"/>
    </row>
    <row r="10" spans="1:14" ht="15.6">
      <c r="B10" s="35"/>
      <c r="C10" s="35"/>
      <c r="D10" s="35"/>
      <c r="E10" s="35"/>
      <c r="F10" s="35"/>
      <c r="N10"/>
    </row>
    <row r="11" spans="1:14" ht="16.2" thickBot="1">
      <c r="B11" s="35"/>
      <c r="C11" s="35"/>
      <c r="D11" s="35"/>
      <c r="E11" s="35"/>
      <c r="F11" s="35"/>
      <c r="N11"/>
    </row>
    <row r="12" spans="1:14" ht="30.75" customHeight="1">
      <c r="B12" s="339" t="s">
        <v>13</v>
      </c>
      <c r="C12" s="340"/>
      <c r="D12" s="42">
        <v>1</v>
      </c>
      <c r="E12" s="37">
        <v>2</v>
      </c>
      <c r="F12" s="37">
        <v>3</v>
      </c>
      <c r="N12"/>
    </row>
    <row r="13" spans="1:14" ht="47.25" customHeight="1">
      <c r="B13" s="76" t="s">
        <v>3</v>
      </c>
      <c r="C13" s="77" t="s">
        <v>14</v>
      </c>
      <c r="D13" s="43">
        <f>D6</f>
        <v>0</v>
      </c>
      <c r="E13" s="44">
        <f>E6</f>
        <v>0</v>
      </c>
      <c r="F13" s="44">
        <f>F6</f>
        <v>0</v>
      </c>
      <c r="N13"/>
    </row>
    <row r="14" spans="1:14" ht="18.75" customHeight="1">
      <c r="B14" s="45">
        <v>0.5</v>
      </c>
      <c r="C14" s="74" t="s">
        <v>9</v>
      </c>
      <c r="D14" s="73">
        <f>איכות!E18</f>
        <v>0</v>
      </c>
      <c r="E14" s="73">
        <f>איכות!H18</f>
        <v>0</v>
      </c>
      <c r="F14" s="73">
        <f>איכות!K18</f>
        <v>0</v>
      </c>
      <c r="N14"/>
    </row>
    <row r="15" spans="1:14" ht="19.5" customHeight="1">
      <c r="B15" s="45">
        <v>0.5</v>
      </c>
      <c r="C15" s="74" t="s">
        <v>10</v>
      </c>
      <c r="D15" s="73">
        <f>D9</f>
        <v>0</v>
      </c>
      <c r="E15" s="73">
        <f>E9</f>
        <v>0</v>
      </c>
      <c r="F15" s="73">
        <f>F9</f>
        <v>0</v>
      </c>
      <c r="N15"/>
    </row>
    <row r="16" spans="1:14" ht="17.25" customHeight="1">
      <c r="B16" s="46">
        <f>SUM(B14:B15)</f>
        <v>1</v>
      </c>
      <c r="C16" s="75" t="s">
        <v>11</v>
      </c>
      <c r="D16" s="69">
        <f>(D14*B$14)+(D15*B$15)</f>
        <v>0</v>
      </c>
      <c r="E16" s="69">
        <f>(E14*0.6)+(E15*0.4)</f>
        <v>0</v>
      </c>
      <c r="F16" s="69">
        <f>(F14*0.6)+(F15*0.4)</f>
        <v>0</v>
      </c>
      <c r="N16"/>
    </row>
    <row r="17" spans="2:14" ht="16.5" customHeight="1" thickBot="1">
      <c r="B17" s="341" t="s">
        <v>15</v>
      </c>
      <c r="C17" s="342"/>
      <c r="D17" s="47">
        <f>RANK(D16,$D$16:$F$16,0)</f>
        <v>1</v>
      </c>
      <c r="E17" s="47">
        <f t="shared" ref="E17:F17" si="2">RANK(E16,$D$16:$F$16,0)</f>
        <v>1</v>
      </c>
      <c r="F17" s="47">
        <f t="shared" si="2"/>
        <v>1</v>
      </c>
      <c r="N17"/>
    </row>
    <row r="18" spans="2:14" ht="15.6">
      <c r="B18" s="35"/>
      <c r="C18" s="35"/>
      <c r="D18" s="35"/>
      <c r="E18" s="35"/>
      <c r="F18" s="35"/>
      <c r="N18"/>
    </row>
    <row r="19" spans="2:14" ht="17.25" customHeight="1">
      <c r="B19" s="35"/>
      <c r="C19" s="35"/>
      <c r="D19" s="35"/>
      <c r="E19" s="35"/>
      <c r="F19" s="35"/>
      <c r="N19"/>
    </row>
  </sheetData>
  <sheetProtection password="E3B6" sheet="1" objects="1" scenarios="1"/>
  <mergeCells count="3">
    <mergeCell ref="C5:C6"/>
    <mergeCell ref="B12:C12"/>
    <mergeCell ref="B17:C1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EC87402-3CA9-432D-9BA2-A1C975D7C303}">
  <ds:schemaRefs>
    <ds:schemaRef ds:uri="http://schemas.microsoft.com/sharepoint/v3/contenttype/forms"/>
  </ds:schemaRefs>
</ds:datastoreItem>
</file>

<file path=customXml/itemProps2.xml><?xml version="1.0" encoding="utf-8"?>
<ds:datastoreItem xmlns:ds="http://schemas.openxmlformats.org/officeDocument/2006/customXml" ds:itemID="{55EEDAA7-C313-416E-BB2F-C2FED3380A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4AA1371B-0D91-44E2-B756-B031E94008F7}">
  <ds:schemaRefs>
    <ds:schemaRef ds:uri="http://purl.org/dc/elements/1.1/"/>
    <ds:schemaRef ds:uri="http://www.w3.org/XML/1998/namespace"/>
    <ds:schemaRef ds:uri="http://purl.org/dc/terms/"/>
    <ds:schemaRef ds:uri="http://schemas.microsoft.com/office/2006/documentManagement/types"/>
    <ds:schemaRef ds:uri="http://schemas.openxmlformats.org/package/2006/metadata/core-properties"/>
    <ds:schemaRef ds:uri="http://schemas.microsoft.com/office/infopath/2007/PartnerControl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7</vt:i4>
      </vt:variant>
      <vt:variant>
        <vt:lpstr>טווחים בעלי שם</vt:lpstr>
      </vt:variant>
      <vt:variant>
        <vt:i4>17</vt:i4>
      </vt:variant>
    </vt:vector>
  </HeadingPairs>
  <TitlesOfParts>
    <vt:vector size="24" baseType="lpstr">
      <vt:lpstr>תנאי-סף</vt:lpstr>
      <vt:lpstr>איכות</vt:lpstr>
      <vt:lpstr>תכנית עבודה</vt:lpstr>
      <vt:lpstr>ממליצים על המציע</vt:lpstr>
      <vt:lpstr>ראיון</vt:lpstr>
      <vt:lpstr>מחירים</vt:lpstr>
      <vt:lpstr>מחיר וסיכום</vt:lpstr>
      <vt:lpstr>'תנאי-סף'!_Ref263083897</vt:lpstr>
      <vt:lpstr>'תנאי-סף'!_Ref274737718</vt:lpstr>
      <vt:lpstr>'תנאי-סף'!_Ref295727242</vt:lpstr>
      <vt:lpstr>'תנאי-סף'!_Ref296892065</vt:lpstr>
      <vt:lpstr>'תנאי-סף'!_Ref299441922</vt:lpstr>
      <vt:lpstr>'תנאי-סף'!_Ref304923103</vt:lpstr>
      <vt:lpstr>'תנאי-סף'!_Ref316372399</vt:lpstr>
      <vt:lpstr>'תנאי-סף'!_Ref329872137</vt:lpstr>
      <vt:lpstr>'תנאי-סף'!_Ref373241086</vt:lpstr>
      <vt:lpstr>'תנאי-סף'!_Ref374524676</vt:lpstr>
      <vt:lpstr>'תנאי-סף'!_Ref414963483</vt:lpstr>
      <vt:lpstr>'תנאי-סף'!_Ref416103278</vt:lpstr>
      <vt:lpstr>'תנאי-סף'!_Ref421107478</vt:lpstr>
      <vt:lpstr>'תנאי-סף'!_Ref468390650</vt:lpstr>
      <vt:lpstr>'תנאי-סף'!_Ref479173217</vt:lpstr>
      <vt:lpstr>'תנאי-סף'!_Ref479173256</vt:lpstr>
      <vt:lpstr>'תנאי-סף'!WPrint_Area_W</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Shlomi Turgeman</dc:creator>
  <cp:lastModifiedBy>Yossef Assaf Levi</cp:lastModifiedBy>
  <dcterms:created xsi:type="dcterms:W3CDTF">2012-09-13T08:40:43Z</dcterms:created>
  <dcterms:modified xsi:type="dcterms:W3CDTF">2017-06-29T14:11:41Z</dcterms:modified>
</cp:coreProperties>
</file>